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D:\LineSmarts\Consulting\EEA\Microcredentials\OLD-020 - Technical course - Conductors\Downloadables\"/>
    </mc:Choice>
  </mc:AlternateContent>
  <xr:revisionPtr revIDLastSave="0" documentId="13_ncr:1_{560DAAC4-DA59-4B8E-B9AB-287DC50EDC6F}" xr6:coauthVersionLast="47" xr6:coauthVersionMax="47" xr10:uidLastSave="{00000000-0000-0000-0000-000000000000}"/>
  <bookViews>
    <workbookView xWindow="57480" yWindow="-120" windowWidth="29040" windowHeight="15720" xr2:uid="{00000000-000D-0000-FFFF-FFFF00000000}"/>
  </bookViews>
  <sheets>
    <sheet name="Tension" sheetId="2" r:id="rId1"/>
    <sheet name="Details" sheetId="1" r:id="rId2"/>
    <sheet name="Tables" sheetId="3" r:id="rId3"/>
  </sheets>
  <definedNames>
    <definedName name="_xlnm.Print_Area" localSheetId="0">Tension!$A$1:$H$41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 i="2" l="1"/>
  <c r="A41" i="2"/>
  <c r="C7" i="2"/>
  <c r="B19" i="2" s="1"/>
  <c r="A24" i="2" l="1"/>
  <c r="C10" i="2"/>
  <c r="B24" i="2" l="1"/>
  <c r="B30" i="2"/>
  <c r="C11" i="2"/>
  <c r="B18" i="2"/>
  <c r="A42" i="2"/>
  <c r="B29" i="2" l="1"/>
  <c r="A18" i="2"/>
  <c r="B25" i="2"/>
  <c r="C13" i="2"/>
  <c r="B42" i="2"/>
  <c r="C12" i="2"/>
  <c r="Q16" i="2" s="1"/>
  <c r="C14" i="2"/>
  <c r="A29" i="2" s="1"/>
  <c r="B41" i="2"/>
  <c r="B40" i="2"/>
  <c r="A43" i="2"/>
  <c r="B43" i="2" s="1"/>
  <c r="A44" i="2" l="1"/>
  <c r="B44" i="2" s="1"/>
  <c r="A45" i="2" l="1"/>
  <c r="B45" i="2" s="1"/>
  <c r="A46" i="2" l="1"/>
  <c r="B46" i="2" s="1"/>
  <c r="A47" i="2" l="1"/>
  <c r="B47" i="2" s="1"/>
  <c r="A48" i="2" l="1"/>
  <c r="B48" i="2" s="1"/>
  <c r="A49" i="2" l="1"/>
  <c r="B49" i="2" s="1"/>
  <c r="A50" i="2" l="1"/>
  <c r="B50" i="2" s="1"/>
  <c r="A51" i="2" l="1"/>
  <c r="B51" i="2" s="1"/>
  <c r="A52" i="2" l="1"/>
  <c r="B52" i="2" s="1"/>
  <c r="A53" i="2" l="1"/>
  <c r="B53" i="2" s="1"/>
  <c r="A54" i="2" l="1"/>
  <c r="B54" i="2" s="1"/>
  <c r="A55" i="2" l="1"/>
  <c r="B55" i="2" s="1"/>
  <c r="A56" i="2" l="1"/>
  <c r="B56" i="2" s="1"/>
  <c r="A57" i="2" l="1"/>
  <c r="B57" i="2" s="1"/>
  <c r="A58" i="2" l="1"/>
  <c r="B58" i="2" s="1"/>
  <c r="A59" i="2" l="1"/>
  <c r="B59" i="2" s="1"/>
  <c r="A60" i="2" l="1"/>
  <c r="B60" i="2" s="1"/>
  <c r="A61" i="2" l="1"/>
  <c r="B61" i="2" s="1"/>
  <c r="A62" i="2" l="1"/>
  <c r="B62" i="2" s="1"/>
  <c r="A63" i="2" l="1"/>
  <c r="B63" i="2" s="1"/>
  <c r="A64" i="2" l="1"/>
  <c r="B64" i="2" s="1"/>
  <c r="A65" i="2" l="1"/>
  <c r="B65" i="2" s="1"/>
  <c r="A66" i="2" l="1"/>
  <c r="B66" i="2" s="1"/>
  <c r="A67" i="2" l="1"/>
  <c r="B67" i="2" s="1"/>
  <c r="A68" i="2" l="1"/>
  <c r="B68" i="2" s="1"/>
  <c r="A69" i="2" l="1"/>
  <c r="B69" i="2" s="1"/>
  <c r="A70" i="2" l="1"/>
  <c r="B70" i="2" s="1"/>
  <c r="A71" i="2" l="1"/>
  <c r="B71" i="2" s="1"/>
  <c r="A72" i="2" l="1"/>
  <c r="B72" i="2" s="1"/>
  <c r="A73" i="2" l="1"/>
  <c r="B73" i="2" s="1"/>
  <c r="A74" i="2" l="1"/>
  <c r="B74" i="2" s="1"/>
  <c r="A75" i="2" l="1"/>
  <c r="B75" i="2" s="1"/>
  <c r="A76" i="2" l="1"/>
  <c r="B76" i="2" s="1"/>
  <c r="A77" i="2" l="1"/>
  <c r="B77" i="2" s="1"/>
  <c r="A78" i="2" l="1"/>
  <c r="B78" i="2" s="1"/>
  <c r="A79" i="2" l="1"/>
  <c r="B79" i="2" s="1"/>
  <c r="A80" i="2" l="1"/>
  <c r="B80" i="2" s="1"/>
  <c r="A81" i="2" l="1"/>
  <c r="B81" i="2" s="1"/>
  <c r="A82" i="2" l="1"/>
  <c r="B82" i="2" s="1"/>
  <c r="A83" i="2" l="1"/>
  <c r="B83" i="2" s="1"/>
  <c r="A84" i="2" l="1"/>
  <c r="B84" i="2" s="1"/>
  <c r="A85" i="2" l="1"/>
  <c r="B85" i="2" s="1"/>
  <c r="A86" i="2" l="1"/>
  <c r="B86" i="2" s="1"/>
  <c r="A87" i="2" l="1"/>
  <c r="B87" i="2" s="1"/>
  <c r="A88" i="2" l="1"/>
  <c r="B88" i="2" s="1"/>
  <c r="A89" i="2" l="1"/>
  <c r="B89" i="2" s="1"/>
  <c r="A90" i="2" l="1"/>
  <c r="B90" i="2" s="1"/>
  <c r="A91" i="2" l="1"/>
  <c r="B91" i="2" s="1"/>
  <c r="A92" i="2" l="1"/>
  <c r="B92" i="2" s="1"/>
  <c r="A93" i="2" l="1"/>
  <c r="B93" i="2" s="1"/>
  <c r="A94" i="2" l="1"/>
  <c r="B94" i="2" s="1"/>
  <c r="A95" i="2" l="1"/>
  <c r="B95" i="2" s="1"/>
  <c r="A96" i="2" l="1"/>
  <c r="B96" i="2" s="1"/>
  <c r="A97" i="2" l="1"/>
  <c r="B97" i="2" s="1"/>
  <c r="A98" i="2" l="1"/>
  <c r="B98" i="2" s="1"/>
  <c r="A99" i="2" l="1"/>
  <c r="B99" i="2" s="1"/>
  <c r="A100" i="2" l="1"/>
  <c r="B100" i="2" s="1"/>
  <c r="A101" i="2" l="1"/>
  <c r="B101" i="2" s="1"/>
  <c r="A102" i="2" l="1"/>
  <c r="B102" i="2" s="1"/>
  <c r="A103" i="2" l="1"/>
  <c r="B103" i="2" s="1"/>
  <c r="A104" i="2" l="1"/>
  <c r="B104" i="2" s="1"/>
  <c r="A105" i="2" l="1"/>
  <c r="B105" i="2" s="1"/>
  <c r="A106" i="2" l="1"/>
  <c r="B106" i="2" s="1"/>
  <c r="A107" i="2" l="1"/>
  <c r="B107" i="2" s="1"/>
  <c r="A108" i="2" l="1"/>
  <c r="B108" i="2" s="1"/>
  <c r="A109" i="2" l="1"/>
  <c r="B109" i="2" s="1"/>
  <c r="A110" i="2" l="1"/>
  <c r="B110" i="2" s="1"/>
  <c r="A111" i="2" l="1"/>
  <c r="B111" i="2" s="1"/>
  <c r="A112" i="2" l="1"/>
  <c r="B112" i="2" s="1"/>
  <c r="A113" i="2" l="1"/>
  <c r="B113" i="2" s="1"/>
  <c r="A114" i="2" l="1"/>
  <c r="B114" i="2" s="1"/>
  <c r="A115" i="2" l="1"/>
  <c r="B115" i="2" s="1"/>
  <c r="A116" i="2" l="1"/>
  <c r="B116" i="2" s="1"/>
  <c r="A117" i="2" l="1"/>
  <c r="B117" i="2" s="1"/>
  <c r="A118" i="2" l="1"/>
  <c r="B118" i="2" s="1"/>
  <c r="A119" i="2" l="1"/>
  <c r="B119" i="2" s="1"/>
  <c r="A120" i="2" l="1"/>
  <c r="B120" i="2" s="1"/>
  <c r="A121" i="2" l="1"/>
  <c r="B121" i="2" s="1"/>
  <c r="A122" i="2" l="1"/>
  <c r="B122" i="2" s="1"/>
  <c r="A123" i="2" l="1"/>
  <c r="B123" i="2" s="1"/>
  <c r="A124" i="2" l="1"/>
  <c r="B124" i="2" s="1"/>
  <c r="A125" i="2" l="1"/>
  <c r="B125" i="2" s="1"/>
  <c r="A126" i="2" l="1"/>
  <c r="B126" i="2" s="1"/>
  <c r="A127" i="2" l="1"/>
  <c r="B127" i="2" s="1"/>
  <c r="A128" i="2" l="1"/>
  <c r="B128" i="2" s="1"/>
  <c r="A129" i="2" l="1"/>
  <c r="B129" i="2" s="1"/>
  <c r="A130" i="2" l="1"/>
  <c r="B130" i="2" s="1"/>
  <c r="A131" i="2" l="1"/>
  <c r="B131" i="2" s="1"/>
  <c r="A132" i="2" l="1"/>
  <c r="B132" i="2" s="1"/>
  <c r="A133" i="2" l="1"/>
  <c r="B133" i="2" s="1"/>
  <c r="A134" i="2" l="1"/>
  <c r="B134" i="2" s="1"/>
  <c r="A135" i="2" l="1"/>
  <c r="B135" i="2" s="1"/>
  <c r="A136" i="2" l="1"/>
  <c r="B136" i="2" s="1"/>
  <c r="A137" i="2" l="1"/>
  <c r="B137" i="2" s="1"/>
  <c r="A138" i="2" l="1"/>
  <c r="B138" i="2" s="1"/>
  <c r="A139" i="2" l="1"/>
  <c r="B139" i="2" s="1"/>
  <c r="A140" i="2" l="1"/>
  <c r="B140" i="2" s="1"/>
</calcChain>
</file>

<file path=xl/sharedStrings.xml><?xml version="1.0" encoding="utf-8"?>
<sst xmlns="http://schemas.openxmlformats.org/spreadsheetml/2006/main" count="146" uniqueCount="102">
  <si>
    <t>Version</t>
  </si>
  <si>
    <t>Date created</t>
  </si>
  <si>
    <t>Date reviewed</t>
  </si>
  <si>
    <t>A</t>
  </si>
  <si>
    <t>B</t>
  </si>
  <si>
    <t>C</t>
  </si>
  <si>
    <t>Purpose:</t>
  </si>
  <si>
    <t>Created by</t>
  </si>
  <si>
    <t>Reviewed by</t>
  </si>
  <si>
    <t>References:</t>
  </si>
  <si>
    <t>Comments</t>
  </si>
  <si>
    <t>Limitations/Issues to be resolved:</t>
  </si>
  <si>
    <t>Input cell</t>
  </si>
  <si>
    <t>Result/Output cell (&lt;90% if representing a utilisation)</t>
  </si>
  <si>
    <t>Result/Output cell (90-100% utilisation)</t>
  </si>
  <si>
    <t>Result/Output cell (&gt;100% utilisation)</t>
  </si>
  <si>
    <t>Cell colour conventions:</t>
  </si>
  <si>
    <t>Calculated cell (do not change)</t>
  </si>
  <si>
    <t>AS/NZS7000:2016</t>
  </si>
  <si>
    <t>Tabulated information or fixed variables (do not change)</t>
  </si>
  <si>
    <t>Diameter</t>
  </si>
  <si>
    <t>Cross Sectional Area</t>
  </si>
  <si>
    <t>Mass</t>
  </si>
  <si>
    <t>Modulus of Elasticity</t>
  </si>
  <si>
    <t>Coefficient of Linear Expansion</t>
  </si>
  <si>
    <t>mm</t>
  </si>
  <si>
    <t>kg/km</t>
  </si>
  <si>
    <t>kN</t>
  </si>
  <si>
    <t>- / degs C</t>
  </si>
  <si>
    <t>CHLORINE</t>
  </si>
  <si>
    <t>FLOURINE</t>
  </si>
  <si>
    <t>HELIUM</t>
  </si>
  <si>
    <t>IODINE</t>
  </si>
  <si>
    <t>NEON</t>
  </si>
  <si>
    <t>NITROGEN</t>
  </si>
  <si>
    <t>OXYGEN</t>
  </si>
  <si>
    <t>mm²</t>
  </si>
  <si>
    <t>GPa</t>
  </si>
  <si>
    <t>Breaking Load</t>
  </si>
  <si>
    <t>Name</t>
  </si>
  <si>
    <t>Unit</t>
  </si>
  <si>
    <t>m</t>
  </si>
  <si>
    <t>Horizontal tension</t>
  </si>
  <si>
    <t>N</t>
  </si>
  <si>
    <t>Sag</t>
  </si>
  <si>
    <t>Conductor type</t>
  </si>
  <si>
    <t>Conductor mass</t>
  </si>
  <si>
    <t>Equation R12</t>
  </si>
  <si>
    <t>H</t>
  </si>
  <si>
    <t>W</t>
  </si>
  <si>
    <t>D</t>
  </si>
  <si>
    <t>N/m</t>
  </si>
  <si>
    <t xml:space="preserve">Conductor sag and tension </t>
  </si>
  <si>
    <t>kg</t>
  </si>
  <si>
    <t>Span distance</t>
  </si>
  <si>
    <t>Catenary constant</t>
  </si>
  <si>
    <t>Equation R1</t>
  </si>
  <si>
    <t>This table uses equation R2 to calculate the parabolic conductor sag</t>
  </si>
  <si>
    <t>The purpose of this calculation is to show how the simple expression given in equation R12 of AS/NZS7000 is able to calculate conductor tension if you know the span, sag and conductor weight</t>
  </si>
  <si>
    <t>Looked up value in the Tables tab</t>
  </si>
  <si>
    <t>CNR</t>
  </si>
  <si>
    <t>Tables</t>
  </si>
  <si>
    <t>Stranding</t>
  </si>
  <si>
    <t>7/3.00</t>
  </si>
  <si>
    <t>7/2.50</t>
  </si>
  <si>
    <t>No/mm</t>
  </si>
  <si>
    <t>7/4.75</t>
  </si>
  <si>
    <t>19/3.75</t>
  </si>
  <si>
    <t>37/3.00</t>
  </si>
  <si>
    <t>19/4.75</t>
  </si>
  <si>
    <t>Type</t>
  </si>
  <si>
    <t>AAAC/1120</t>
  </si>
  <si>
    <t>Standard</t>
  </si>
  <si>
    <t>AS/NZS 1531</t>
  </si>
  <si>
    <t>MARS</t>
  </si>
  <si>
    <t>BANANA</t>
  </si>
  <si>
    <t>AAC/1350</t>
  </si>
  <si>
    <t>ACSR/1350/GZ</t>
  </si>
  <si>
    <t>AS/NZS 3607</t>
  </si>
  <si>
    <t>BASEBALL</t>
  </si>
  <si>
    <t>BANANA 1120</t>
  </si>
  <si>
    <t>HDCU 7/3.75</t>
  </si>
  <si>
    <t>7/3.75</t>
  </si>
  <si>
    <t>6/1/3.75</t>
  </si>
  <si>
    <t>ACSR/1350/AC</t>
  </si>
  <si>
    <t>BASEBALL 1120</t>
  </si>
  <si>
    <t>AACSR/1350/GZ</t>
  </si>
  <si>
    <t>AACSR/1350/AC</t>
  </si>
  <si>
    <t>HDCU</t>
  </si>
  <si>
    <t>AS 1746</t>
  </si>
  <si>
    <t>SC/GZ 7/3.75</t>
  </si>
  <si>
    <t>SC/GC 7/3.75</t>
  </si>
  <si>
    <t>SC/GZ</t>
  </si>
  <si>
    <t>SC/AC</t>
  </si>
  <si>
    <t>AS 1222.1</t>
  </si>
  <si>
    <t>AS 1222.2</t>
  </si>
  <si>
    <t>Modified equation R12</t>
  </si>
  <si>
    <t>The purpose of this spreadsheet is to show how the simple expression given in equation R12 of AS/NZS7000 can be easily used to calculate conductor tension if you know the span, sag and conductor weight. This spreadsheet is intended for education purposes only. It has not been developed for the purpose of supporting commecial engineering activity and has not been through  proper engineering review processes to validate its quality.</t>
  </si>
  <si>
    <t>Conductor weight</t>
  </si>
  <si>
    <t>L</t>
  </si>
  <si>
    <t>Span</t>
  </si>
  <si>
    <t>Equation R8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</si>
</sst>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5" x14ac:knownFonts="1">
    <font>
      <sz val="11"/>
      <color theme="1"/>
      <name val="Calibri"/>
      <family val="2"/>
      <scheme val="minor"/>
    </font>
    <font>
      <u/>
      <sz val="11"/>
      <color theme="10"/>
      <name val="Calibri"/>
      <family val="2"/>
      <scheme val="minor"/>
    </font>
    <font>
      <u/>
      <sz val="11"/>
      <color theme="1"/>
      <name val="Calibri"/>
      <family val="2"/>
      <scheme val="minor"/>
    </font>
    <font>
      <b/>
      <i/>
      <sz val="11"/>
      <color theme="1"/>
      <name val="Calibri"/>
      <family val="2"/>
      <scheme val="minor"/>
    </font>
    <font>
      <sz val="11"/>
      <color theme="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48">
    <xf numFmtId="0" fontId="0" fillId="0" borderId="0" xfId="0"/>
    <xf numFmtId="0" fontId="1" fillId="0" borderId="0" xfId="1"/>
    <xf numFmtId="0" fontId="0" fillId="0" borderId="0" xfId="0" applyAlignment="1">
      <alignment wrapText="1"/>
    </xf>
    <xf numFmtId="0" fontId="0" fillId="0" borderId="1" xfId="0" applyBorder="1" applyAlignment="1">
      <alignment horizontal="center"/>
    </xf>
    <xf numFmtId="0" fontId="1" fillId="0" borderId="1" xfId="1" applyBorder="1" applyAlignment="1">
      <alignment horizontal="center"/>
    </xf>
    <xf numFmtId="0" fontId="2" fillId="0" borderId="0" xfId="0" applyFont="1"/>
    <xf numFmtId="0" fontId="2" fillId="0" borderId="0" xfId="0" applyFont="1" applyFill="1" applyBorder="1"/>
    <xf numFmtId="0" fontId="0" fillId="0" borderId="0" xfId="0" applyAlignment="1">
      <alignment horizontal="center" vertical="center" wrapText="1"/>
    </xf>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0" borderId="0" xfId="0" applyAlignment="1">
      <alignment vertical="center"/>
    </xf>
    <xf numFmtId="0" fontId="0" fillId="0" borderId="0" xfId="0" applyAlignment="1">
      <alignment horizontal="center" vertical="center"/>
    </xf>
    <xf numFmtId="0" fontId="3" fillId="0" borderId="0" xfId="0" applyFont="1" applyAlignment="1">
      <alignment vertical="center"/>
    </xf>
    <xf numFmtId="0" fontId="0" fillId="2" borderId="1" xfId="0" applyFill="1" applyBorder="1" applyAlignment="1">
      <alignment horizontal="center" vertical="center"/>
    </xf>
    <xf numFmtId="0" fontId="0" fillId="0" borderId="0" xfId="0" applyFill="1" applyAlignment="1">
      <alignment vertical="center"/>
    </xf>
    <xf numFmtId="0" fontId="4" fillId="0" borderId="0" xfId="0" applyFont="1" applyAlignment="1">
      <alignment vertical="center"/>
    </xf>
    <xf numFmtId="0" fontId="4" fillId="0" borderId="0" xfId="1" applyFont="1" applyAlignment="1">
      <alignment vertical="center"/>
    </xf>
    <xf numFmtId="14" fontId="0" fillId="0" borderId="1" xfId="0" applyNumberFormat="1" applyBorder="1" applyAlignment="1">
      <alignment horizontal="center"/>
    </xf>
    <xf numFmtId="0" fontId="0" fillId="0" borderId="1" xfId="0" applyBorder="1" applyAlignment="1">
      <alignment horizontal="left"/>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1" fontId="0" fillId="7" borderId="1" xfId="0" applyNumberFormat="1" applyFill="1" applyBorder="1" applyAlignment="1">
      <alignment horizontal="center" vertical="center"/>
    </xf>
    <xf numFmtId="3" fontId="0" fillId="2" borderId="1" xfId="0" applyNumberFormat="1" applyFill="1" applyBorder="1" applyAlignment="1">
      <alignment horizontal="center" vertical="center"/>
    </xf>
    <xf numFmtId="0" fontId="0" fillId="2" borderId="1" xfId="0" applyFill="1" applyBorder="1" applyAlignment="1">
      <alignment horizontal="center"/>
    </xf>
    <xf numFmtId="0" fontId="0" fillId="6" borderId="1" xfId="0" applyFill="1" applyBorder="1" applyAlignment="1">
      <alignment horizontal="center" vertical="center"/>
    </xf>
    <xf numFmtId="165" fontId="0" fillId="6" borderId="1" xfId="0" applyNumberFormat="1" applyFill="1" applyBorder="1" applyAlignment="1">
      <alignment horizontal="center" vertical="center"/>
    </xf>
    <xf numFmtId="4" fontId="0" fillId="6" borderId="1" xfId="0" applyNumberFormat="1" applyFill="1" applyBorder="1" applyAlignment="1">
      <alignment horizontal="center" vertical="center"/>
    </xf>
    <xf numFmtId="164" fontId="0" fillId="6" borderId="1" xfId="0" applyNumberFormat="1" applyFill="1" applyBorder="1" applyAlignment="1">
      <alignment horizontal="center" vertical="center"/>
    </xf>
    <xf numFmtId="0" fontId="0" fillId="0" borderId="0" xfId="0" applyAlignment="1">
      <alignment horizontal="left" vertical="center"/>
    </xf>
    <xf numFmtId="0" fontId="0" fillId="0" borderId="0" xfId="0" applyFont="1" applyAlignment="1">
      <alignment vertical="center"/>
    </xf>
    <xf numFmtId="0" fontId="3" fillId="0" borderId="0" xfId="0" applyFont="1"/>
    <xf numFmtId="0" fontId="0" fillId="0" borderId="2" xfId="0" applyFont="1" applyBorder="1" applyAlignment="1"/>
    <xf numFmtId="0" fontId="0" fillId="0" borderId="3" xfId="0" applyFont="1" applyBorder="1" applyAlignment="1">
      <alignment vertical="top"/>
    </xf>
    <xf numFmtId="0" fontId="0" fillId="0" borderId="0" xfId="0" applyFont="1" applyBorder="1" applyAlignment="1"/>
    <xf numFmtId="0" fontId="0" fillId="0" borderId="0" xfId="0" applyFont="1" applyBorder="1" applyAlignment="1">
      <alignment vertical="top"/>
    </xf>
    <xf numFmtId="166" fontId="0" fillId="6" borderId="1" xfId="0" applyNumberFormat="1" applyFill="1" applyBorder="1" applyAlignment="1">
      <alignment horizontal="center" vertical="center"/>
    </xf>
    <xf numFmtId="0" fontId="0" fillId="0" borderId="0" xfId="0" applyFont="1" applyAlignment="1">
      <alignment horizontal="right" vertical="center"/>
    </xf>
    <xf numFmtId="0" fontId="0" fillId="0" borderId="1" xfId="0" applyBorder="1" applyAlignment="1">
      <alignment horizontal="left" vertical="top" wrapText="1"/>
    </xf>
    <xf numFmtId="0" fontId="0" fillId="7" borderId="4" xfId="0" applyFill="1" applyBorder="1" applyAlignment="1">
      <alignment horizontal="center" vertical="center" wrapText="1"/>
    </xf>
    <xf numFmtId="0" fontId="0" fillId="7" borderId="5" xfId="0" applyFill="1" applyBorder="1" applyAlignment="1">
      <alignment horizontal="center" vertical="center" wrapText="1"/>
    </xf>
    <xf numFmtId="0" fontId="0" fillId="0" borderId="0" xfId="0" applyAlignment="1">
      <alignment horizontal="right" vertical="center"/>
    </xf>
    <xf numFmtId="3" fontId="0" fillId="0" borderId="2" xfId="0" applyNumberFormat="1" applyBorder="1" applyAlignment="1">
      <alignment horizontal="center" vertical="center"/>
    </xf>
    <xf numFmtId="165" fontId="0" fillId="0" borderId="0" xfId="0" applyNumberFormat="1" applyAlignment="1">
      <alignment horizontal="center" vertical="center"/>
    </xf>
    <xf numFmtId="3" fontId="0" fillId="3" borderId="1" xfId="0" applyNumberForma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Tension!$B$38:$B$39</c:f>
              <c:strCache>
                <c:ptCount val="2"/>
                <c:pt idx="0">
                  <c:v>Sag</c:v>
                </c:pt>
                <c:pt idx="1">
                  <c:v>m</c:v>
                </c:pt>
              </c:strCache>
            </c:strRef>
          </c:tx>
          <c:spPr>
            <a:ln w="19050" cap="rnd">
              <a:solidFill>
                <a:schemeClr val="accent1"/>
              </a:solidFill>
              <a:round/>
            </a:ln>
            <a:effectLst/>
          </c:spPr>
          <c:marker>
            <c:symbol val="none"/>
          </c:marker>
          <c:xVal>
            <c:numRef>
              <c:f>Tension!$A$40:$A$140</c:f>
              <c:numCache>
                <c:formatCode>General</c:formatCode>
                <c:ptCount val="101"/>
                <c:pt idx="0">
                  <c:v>0</c:v>
                </c:pt>
                <c:pt idx="1">
                  <c:v>1.2</c:v>
                </c:pt>
                <c:pt idx="2">
                  <c:v>2.4</c:v>
                </c:pt>
                <c:pt idx="3">
                  <c:v>3.5999999999999996</c:v>
                </c:pt>
                <c:pt idx="4">
                  <c:v>4.8</c:v>
                </c:pt>
                <c:pt idx="5">
                  <c:v>6</c:v>
                </c:pt>
                <c:pt idx="6">
                  <c:v>7.2</c:v>
                </c:pt>
                <c:pt idx="7">
                  <c:v>8.4</c:v>
                </c:pt>
                <c:pt idx="8">
                  <c:v>9.6</c:v>
                </c:pt>
                <c:pt idx="9">
                  <c:v>10.799999999999999</c:v>
                </c:pt>
                <c:pt idx="10">
                  <c:v>11.999999999999998</c:v>
                </c:pt>
                <c:pt idx="11">
                  <c:v>13.199999999999998</c:v>
                </c:pt>
                <c:pt idx="12">
                  <c:v>14.399999999999997</c:v>
                </c:pt>
                <c:pt idx="13">
                  <c:v>15.599999999999996</c:v>
                </c:pt>
                <c:pt idx="14">
                  <c:v>16.799999999999997</c:v>
                </c:pt>
                <c:pt idx="15">
                  <c:v>17.999999999999996</c:v>
                </c:pt>
                <c:pt idx="16">
                  <c:v>19.199999999999996</c:v>
                </c:pt>
                <c:pt idx="17">
                  <c:v>20.399999999999995</c:v>
                </c:pt>
                <c:pt idx="18">
                  <c:v>21.599999999999994</c:v>
                </c:pt>
                <c:pt idx="19">
                  <c:v>22.799999999999994</c:v>
                </c:pt>
                <c:pt idx="20">
                  <c:v>23.999999999999993</c:v>
                </c:pt>
                <c:pt idx="21">
                  <c:v>25.199999999999992</c:v>
                </c:pt>
                <c:pt idx="22">
                  <c:v>26.399999999999991</c:v>
                </c:pt>
                <c:pt idx="23">
                  <c:v>27.599999999999991</c:v>
                </c:pt>
                <c:pt idx="24">
                  <c:v>28.79999999999999</c:v>
                </c:pt>
                <c:pt idx="25">
                  <c:v>29.999999999999989</c:v>
                </c:pt>
                <c:pt idx="26">
                  <c:v>31.199999999999989</c:v>
                </c:pt>
                <c:pt idx="27">
                  <c:v>32.399999999999991</c:v>
                </c:pt>
                <c:pt idx="28">
                  <c:v>33.599999999999994</c:v>
                </c:pt>
                <c:pt idx="29">
                  <c:v>34.799999999999997</c:v>
                </c:pt>
                <c:pt idx="30">
                  <c:v>36</c:v>
                </c:pt>
                <c:pt idx="31">
                  <c:v>37.200000000000003</c:v>
                </c:pt>
                <c:pt idx="32">
                  <c:v>38.400000000000006</c:v>
                </c:pt>
                <c:pt idx="33">
                  <c:v>39.600000000000009</c:v>
                </c:pt>
                <c:pt idx="34">
                  <c:v>40.800000000000011</c:v>
                </c:pt>
                <c:pt idx="35">
                  <c:v>42.000000000000014</c:v>
                </c:pt>
                <c:pt idx="36">
                  <c:v>43.200000000000017</c:v>
                </c:pt>
                <c:pt idx="37">
                  <c:v>44.40000000000002</c:v>
                </c:pt>
                <c:pt idx="38">
                  <c:v>45.600000000000023</c:v>
                </c:pt>
                <c:pt idx="39">
                  <c:v>46.800000000000026</c:v>
                </c:pt>
                <c:pt idx="40">
                  <c:v>48.000000000000028</c:v>
                </c:pt>
                <c:pt idx="41">
                  <c:v>49.200000000000031</c:v>
                </c:pt>
                <c:pt idx="42">
                  <c:v>50.400000000000034</c:v>
                </c:pt>
                <c:pt idx="43">
                  <c:v>51.600000000000037</c:v>
                </c:pt>
                <c:pt idx="44">
                  <c:v>52.80000000000004</c:v>
                </c:pt>
                <c:pt idx="45">
                  <c:v>54.000000000000043</c:v>
                </c:pt>
                <c:pt idx="46">
                  <c:v>55.200000000000045</c:v>
                </c:pt>
                <c:pt idx="47">
                  <c:v>56.400000000000048</c:v>
                </c:pt>
                <c:pt idx="48">
                  <c:v>57.600000000000051</c:v>
                </c:pt>
                <c:pt idx="49">
                  <c:v>58.800000000000054</c:v>
                </c:pt>
                <c:pt idx="50">
                  <c:v>60.000000000000057</c:v>
                </c:pt>
                <c:pt idx="51">
                  <c:v>61.20000000000006</c:v>
                </c:pt>
                <c:pt idx="52">
                  <c:v>62.400000000000063</c:v>
                </c:pt>
                <c:pt idx="53">
                  <c:v>63.600000000000065</c:v>
                </c:pt>
                <c:pt idx="54">
                  <c:v>64.800000000000068</c:v>
                </c:pt>
                <c:pt idx="55">
                  <c:v>66.000000000000071</c:v>
                </c:pt>
                <c:pt idx="56">
                  <c:v>67.200000000000074</c:v>
                </c:pt>
                <c:pt idx="57">
                  <c:v>68.400000000000077</c:v>
                </c:pt>
                <c:pt idx="58">
                  <c:v>69.60000000000008</c:v>
                </c:pt>
                <c:pt idx="59">
                  <c:v>70.800000000000082</c:v>
                </c:pt>
                <c:pt idx="60">
                  <c:v>72.000000000000085</c:v>
                </c:pt>
                <c:pt idx="61">
                  <c:v>73.200000000000088</c:v>
                </c:pt>
                <c:pt idx="62">
                  <c:v>74.400000000000091</c:v>
                </c:pt>
                <c:pt idx="63">
                  <c:v>75.600000000000094</c:v>
                </c:pt>
                <c:pt idx="64">
                  <c:v>76.800000000000097</c:v>
                </c:pt>
                <c:pt idx="65">
                  <c:v>78.000000000000099</c:v>
                </c:pt>
                <c:pt idx="66">
                  <c:v>79.200000000000102</c:v>
                </c:pt>
                <c:pt idx="67">
                  <c:v>80.400000000000105</c:v>
                </c:pt>
                <c:pt idx="68">
                  <c:v>81.600000000000108</c:v>
                </c:pt>
                <c:pt idx="69">
                  <c:v>82.800000000000111</c:v>
                </c:pt>
                <c:pt idx="70">
                  <c:v>84.000000000000114</c:v>
                </c:pt>
                <c:pt idx="71">
                  <c:v>85.200000000000117</c:v>
                </c:pt>
                <c:pt idx="72">
                  <c:v>86.400000000000119</c:v>
                </c:pt>
                <c:pt idx="73">
                  <c:v>87.600000000000122</c:v>
                </c:pt>
                <c:pt idx="74">
                  <c:v>88.800000000000125</c:v>
                </c:pt>
                <c:pt idx="75">
                  <c:v>90.000000000000128</c:v>
                </c:pt>
                <c:pt idx="76">
                  <c:v>91.200000000000131</c:v>
                </c:pt>
                <c:pt idx="77">
                  <c:v>92.400000000000134</c:v>
                </c:pt>
                <c:pt idx="78">
                  <c:v>93.600000000000136</c:v>
                </c:pt>
                <c:pt idx="79">
                  <c:v>94.800000000000139</c:v>
                </c:pt>
                <c:pt idx="80">
                  <c:v>96.000000000000142</c:v>
                </c:pt>
                <c:pt idx="81">
                  <c:v>97.200000000000145</c:v>
                </c:pt>
                <c:pt idx="82">
                  <c:v>98.400000000000148</c:v>
                </c:pt>
                <c:pt idx="83">
                  <c:v>99.600000000000151</c:v>
                </c:pt>
                <c:pt idx="84">
                  <c:v>100.80000000000015</c:v>
                </c:pt>
                <c:pt idx="85">
                  <c:v>102.00000000000016</c:v>
                </c:pt>
                <c:pt idx="86">
                  <c:v>103.20000000000016</c:v>
                </c:pt>
                <c:pt idx="87">
                  <c:v>104.40000000000016</c:v>
                </c:pt>
                <c:pt idx="88">
                  <c:v>105.60000000000016</c:v>
                </c:pt>
                <c:pt idx="89">
                  <c:v>106.80000000000017</c:v>
                </c:pt>
                <c:pt idx="90">
                  <c:v>108.00000000000017</c:v>
                </c:pt>
                <c:pt idx="91">
                  <c:v>109.20000000000017</c:v>
                </c:pt>
                <c:pt idx="92">
                  <c:v>110.40000000000018</c:v>
                </c:pt>
                <c:pt idx="93">
                  <c:v>111.60000000000018</c:v>
                </c:pt>
                <c:pt idx="94">
                  <c:v>112.80000000000018</c:v>
                </c:pt>
                <c:pt idx="95">
                  <c:v>114.00000000000018</c:v>
                </c:pt>
                <c:pt idx="96">
                  <c:v>115.20000000000019</c:v>
                </c:pt>
                <c:pt idx="97">
                  <c:v>116.40000000000019</c:v>
                </c:pt>
                <c:pt idx="98">
                  <c:v>117.60000000000019</c:v>
                </c:pt>
                <c:pt idx="99">
                  <c:v>118.8000000000002</c:v>
                </c:pt>
                <c:pt idx="100">
                  <c:v>120.0000000000002</c:v>
                </c:pt>
              </c:numCache>
            </c:numRef>
          </c:xVal>
          <c:yVal>
            <c:numRef>
              <c:f>Tension!$B$40:$B$140</c:f>
              <c:numCache>
                <c:formatCode>0.000</c:formatCode>
                <c:ptCount val="101"/>
                <c:pt idx="0" formatCode="General">
                  <c:v>0</c:v>
                </c:pt>
                <c:pt idx="1">
                  <c:v>0.11103840000000087</c:v>
                </c:pt>
                <c:pt idx="2">
                  <c:v>0.2198336000000003</c:v>
                </c:pt>
                <c:pt idx="3">
                  <c:v>0.3263856000000005</c:v>
                </c:pt>
                <c:pt idx="4">
                  <c:v>0.43069440000000014</c:v>
                </c:pt>
                <c:pt idx="5">
                  <c:v>0.53276000000000012</c:v>
                </c:pt>
                <c:pt idx="6">
                  <c:v>0.63258240000000043</c:v>
                </c:pt>
                <c:pt idx="7">
                  <c:v>0.73016160000000019</c:v>
                </c:pt>
                <c:pt idx="8">
                  <c:v>0.82549760000000028</c:v>
                </c:pt>
                <c:pt idx="9">
                  <c:v>0.91859040000000003</c:v>
                </c:pt>
                <c:pt idx="10">
                  <c:v>1.0094400000000001</c:v>
                </c:pt>
                <c:pt idx="11">
                  <c:v>1.0980464000000001</c:v>
                </c:pt>
                <c:pt idx="12">
                  <c:v>1.1844096</c:v>
                </c:pt>
                <c:pt idx="13">
                  <c:v>1.2685295999999997</c:v>
                </c:pt>
                <c:pt idx="14">
                  <c:v>1.3504064</c:v>
                </c:pt>
                <c:pt idx="15">
                  <c:v>1.4300400000000002</c:v>
                </c:pt>
                <c:pt idx="16">
                  <c:v>1.5074303999999998</c:v>
                </c:pt>
                <c:pt idx="17">
                  <c:v>1.5825775999999996</c:v>
                </c:pt>
                <c:pt idx="18">
                  <c:v>1.6554815999999997</c:v>
                </c:pt>
                <c:pt idx="19">
                  <c:v>1.7261423999999999</c:v>
                </c:pt>
                <c:pt idx="20">
                  <c:v>1.7945599999999997</c:v>
                </c:pt>
                <c:pt idx="21">
                  <c:v>1.8607343999999992</c:v>
                </c:pt>
                <c:pt idx="22">
                  <c:v>1.9246655999999995</c:v>
                </c:pt>
                <c:pt idx="23">
                  <c:v>1.9863535999999997</c:v>
                </c:pt>
                <c:pt idx="24">
                  <c:v>2.0457983999999994</c:v>
                </c:pt>
                <c:pt idx="25">
                  <c:v>2.1029999999999993</c:v>
                </c:pt>
                <c:pt idx="26">
                  <c:v>2.1579583999999996</c:v>
                </c:pt>
                <c:pt idx="27">
                  <c:v>2.2106735999999998</c:v>
                </c:pt>
                <c:pt idx="28">
                  <c:v>2.2611455999999999</c:v>
                </c:pt>
                <c:pt idx="29">
                  <c:v>2.3093743999999998</c:v>
                </c:pt>
                <c:pt idx="30">
                  <c:v>2.3553600000000001</c:v>
                </c:pt>
                <c:pt idx="31">
                  <c:v>2.3991023999999999</c:v>
                </c:pt>
                <c:pt idx="32">
                  <c:v>2.4406015999999999</c:v>
                </c:pt>
                <c:pt idx="33">
                  <c:v>2.4798576000000003</c:v>
                </c:pt>
                <c:pt idx="34">
                  <c:v>2.5168704000000002</c:v>
                </c:pt>
                <c:pt idx="35">
                  <c:v>2.5516400000000004</c:v>
                </c:pt>
                <c:pt idx="36">
                  <c:v>2.5841664000000004</c:v>
                </c:pt>
                <c:pt idx="37">
                  <c:v>2.6144496000000004</c:v>
                </c:pt>
                <c:pt idx="38">
                  <c:v>2.6424896000000002</c:v>
                </c:pt>
                <c:pt idx="39">
                  <c:v>2.6682864000000004</c:v>
                </c:pt>
                <c:pt idx="40">
                  <c:v>2.6918400000000005</c:v>
                </c:pt>
                <c:pt idx="41">
                  <c:v>2.7131504000000004</c:v>
                </c:pt>
                <c:pt idx="42">
                  <c:v>2.7322176000000002</c:v>
                </c:pt>
                <c:pt idx="43">
                  <c:v>2.7490416000000004</c:v>
                </c:pt>
                <c:pt idx="44">
                  <c:v>2.7636224000000005</c:v>
                </c:pt>
                <c:pt idx="45">
                  <c:v>2.7759600000000004</c:v>
                </c:pt>
                <c:pt idx="46">
                  <c:v>2.7860544000000003</c:v>
                </c:pt>
                <c:pt idx="47">
                  <c:v>2.7939056</c:v>
                </c:pt>
                <c:pt idx="48">
                  <c:v>2.7995136</c:v>
                </c:pt>
                <c:pt idx="49">
                  <c:v>2.8028784</c:v>
                </c:pt>
                <c:pt idx="50">
                  <c:v>2.8039999999999998</c:v>
                </c:pt>
                <c:pt idx="51">
                  <c:v>2.8028783999999995</c:v>
                </c:pt>
                <c:pt idx="52">
                  <c:v>2.7995135999999996</c:v>
                </c:pt>
                <c:pt idx="53">
                  <c:v>2.7939055999999995</c:v>
                </c:pt>
                <c:pt idx="54">
                  <c:v>2.7860543999999994</c:v>
                </c:pt>
                <c:pt idx="55">
                  <c:v>2.7759599999999991</c:v>
                </c:pt>
                <c:pt idx="56">
                  <c:v>2.7636223999999991</c:v>
                </c:pt>
                <c:pt idx="57">
                  <c:v>2.7490415999999986</c:v>
                </c:pt>
                <c:pt idx="58">
                  <c:v>2.7322175999999985</c:v>
                </c:pt>
                <c:pt idx="59">
                  <c:v>2.7131503999999986</c:v>
                </c:pt>
                <c:pt idx="60">
                  <c:v>2.6918399999999982</c:v>
                </c:pt>
                <c:pt idx="61">
                  <c:v>2.6682863999999982</c:v>
                </c:pt>
                <c:pt idx="62">
                  <c:v>2.642489599999998</c:v>
                </c:pt>
                <c:pt idx="63">
                  <c:v>2.6144495999999977</c:v>
                </c:pt>
                <c:pt idx="64">
                  <c:v>2.5841663999999973</c:v>
                </c:pt>
                <c:pt idx="65">
                  <c:v>2.5516399999999972</c:v>
                </c:pt>
                <c:pt idx="66">
                  <c:v>2.5168703999999966</c:v>
                </c:pt>
                <c:pt idx="67">
                  <c:v>2.4798575999999963</c:v>
                </c:pt>
                <c:pt idx="68">
                  <c:v>2.4406015999999964</c:v>
                </c:pt>
                <c:pt idx="69">
                  <c:v>2.3991023999999959</c:v>
                </c:pt>
                <c:pt idx="70">
                  <c:v>2.3553599999999957</c:v>
                </c:pt>
                <c:pt idx="71">
                  <c:v>2.3093743999999954</c:v>
                </c:pt>
                <c:pt idx="72">
                  <c:v>2.261145599999995</c:v>
                </c:pt>
                <c:pt idx="73">
                  <c:v>2.2106735999999945</c:v>
                </c:pt>
                <c:pt idx="74">
                  <c:v>2.1579583999999943</c:v>
                </c:pt>
                <c:pt idx="75">
                  <c:v>2.102999999999994</c:v>
                </c:pt>
                <c:pt idx="76">
                  <c:v>2.0457983999999936</c:v>
                </c:pt>
                <c:pt idx="77">
                  <c:v>1.9863535999999933</c:v>
                </c:pt>
                <c:pt idx="78">
                  <c:v>1.9246655999999929</c:v>
                </c:pt>
                <c:pt idx="79">
                  <c:v>1.8607343999999926</c:v>
                </c:pt>
                <c:pt idx="80">
                  <c:v>1.7945599999999922</c:v>
                </c:pt>
                <c:pt idx="81">
                  <c:v>1.7261423999999916</c:v>
                </c:pt>
                <c:pt idx="82">
                  <c:v>1.6554815999999912</c:v>
                </c:pt>
                <c:pt idx="83">
                  <c:v>1.5825775999999907</c:v>
                </c:pt>
                <c:pt idx="84">
                  <c:v>1.5074303999999903</c:v>
                </c:pt>
                <c:pt idx="85">
                  <c:v>1.4300399999999898</c:v>
                </c:pt>
                <c:pt idx="86">
                  <c:v>1.3504063999999896</c:v>
                </c:pt>
                <c:pt idx="87">
                  <c:v>1.2685295999999888</c:v>
                </c:pt>
                <c:pt idx="88">
                  <c:v>1.1844095999999884</c:v>
                </c:pt>
                <c:pt idx="89">
                  <c:v>1.0980463999999879</c:v>
                </c:pt>
                <c:pt idx="90">
                  <c:v>1.0094399999999875</c:v>
                </c:pt>
                <c:pt idx="91">
                  <c:v>0.91859039999998693</c:v>
                </c:pt>
                <c:pt idx="92">
                  <c:v>0.82549759999998651</c:v>
                </c:pt>
                <c:pt idx="93">
                  <c:v>0.73016159999998598</c:v>
                </c:pt>
                <c:pt idx="94">
                  <c:v>0.63258239999998533</c:v>
                </c:pt>
                <c:pt idx="95">
                  <c:v>0.53275999999998458</c:v>
                </c:pt>
                <c:pt idx="96">
                  <c:v>0.43069439999998416</c:v>
                </c:pt>
                <c:pt idx="97">
                  <c:v>0.32638559999998362</c:v>
                </c:pt>
                <c:pt idx="98">
                  <c:v>0.21983359999998298</c:v>
                </c:pt>
                <c:pt idx="99">
                  <c:v>0.11103839999998222</c:v>
                </c:pt>
                <c:pt idx="100">
                  <c:v>-1.8207657603852567E-14</c:v>
                </c:pt>
              </c:numCache>
            </c:numRef>
          </c:yVal>
          <c:smooth val="1"/>
          <c:extLst>
            <c:ext xmlns:c16="http://schemas.microsoft.com/office/drawing/2014/chart" uri="{C3380CC4-5D6E-409C-BE32-E72D297353CC}">
              <c16:uniqueId val="{00000000-6AA2-47F4-9440-07FD509785CD}"/>
            </c:ext>
          </c:extLst>
        </c:ser>
        <c:dLbls>
          <c:showLegendKey val="0"/>
          <c:showVal val="0"/>
          <c:showCatName val="0"/>
          <c:showSerName val="0"/>
          <c:showPercent val="0"/>
          <c:showBubbleSize val="0"/>
        </c:dLbls>
        <c:axId val="537813824"/>
        <c:axId val="537799264"/>
      </c:scatterChart>
      <c:valAx>
        <c:axId val="537813824"/>
        <c:scaling>
          <c:orientation val="minMax"/>
          <c:max val="20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Span distance (m)</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37799264"/>
        <c:crosses val="autoZero"/>
        <c:crossBetween val="midCat"/>
      </c:valAx>
      <c:valAx>
        <c:axId val="537799264"/>
        <c:scaling>
          <c:orientation val="maxMin"/>
          <c:max val="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Sag (m)</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3781382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C$8" horiz="1" max="200" min="1" page="10" val="120"/>
</file>

<file path=xl/ctrlProps/ctrlProp2.xml><?xml version="1.0" encoding="utf-8"?>
<formControlPr xmlns="http://schemas.microsoft.com/office/spreadsheetml/2009/9/main" objectType="Scroll" dx="22" fmlaLink="$C$6" inc="0" max="5000" min="1" noThreeD="1" page="0" val="2804"/>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4444</xdr:colOff>
      <xdr:row>3</xdr:row>
      <xdr:rowOff>66675</xdr:rowOff>
    </xdr:from>
    <xdr:to>
      <xdr:col>26</xdr:col>
      <xdr:colOff>253999</xdr:colOff>
      <xdr:row>25</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8</xdr:col>
          <xdr:colOff>266700</xdr:colOff>
          <xdr:row>25</xdr:row>
          <xdr:rowOff>228600</xdr:rowOff>
        </xdr:from>
        <xdr:to>
          <xdr:col>26</xdr:col>
          <xdr:colOff>390525</xdr:colOff>
          <xdr:row>27</xdr:row>
          <xdr:rowOff>114300</xdr:rowOff>
        </xdr:to>
        <xdr:sp macro="" textlink="">
          <xdr:nvSpPr>
            <xdr:cNvPr id="1042" name="Scroll Bar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20</xdr:col>
      <xdr:colOff>546100</xdr:colOff>
      <xdr:row>23</xdr:row>
      <xdr:rowOff>25400</xdr:rowOff>
    </xdr:from>
    <xdr:to>
      <xdr:col>26</xdr:col>
      <xdr:colOff>0</xdr:colOff>
      <xdr:row>25</xdr:row>
      <xdr:rowOff>0</xdr:rowOff>
    </xdr:to>
    <xdr:sp macro="" textlink="$Q$16">
      <xdr:nvSpPr>
        <xdr:cNvPr id="5" name="TextBox 4">
          <a:extLst>
            <a:ext uri="{FF2B5EF4-FFF2-40B4-BE49-F238E27FC236}">
              <a16:creationId xmlns:a16="http://schemas.microsoft.com/office/drawing/2014/main" id="{00000000-0008-0000-0000-000005000000}"/>
            </a:ext>
          </a:extLst>
        </xdr:cNvPr>
        <xdr:cNvSpPr txBox="1"/>
      </xdr:nvSpPr>
      <xdr:spPr>
        <a:xfrm>
          <a:off x="14655800" y="5283200"/>
          <a:ext cx="3111500" cy="431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D2427448-577D-4455-A274-9CE900520740}" type="TxLink">
            <a:rPr lang="en-US" sz="1600" b="0" i="0" u="none" strike="noStrike">
              <a:solidFill>
                <a:srgbClr val="000000"/>
              </a:solidFill>
              <a:latin typeface="Calibri"/>
              <a:cs typeface="Calibri"/>
            </a:rPr>
            <a:pPr algn="ctr"/>
            <a:t>Horizontal tension = 4.53kN</a:t>
          </a:fld>
          <a:endParaRPr lang="en-NZ" sz="1600"/>
        </a:p>
      </xdr:txBody>
    </xdr:sp>
    <xdr:clientData/>
  </xdr:twoCellAnchor>
  <xdr:oneCellAnchor>
    <xdr:from>
      <xdr:col>0</xdr:col>
      <xdr:colOff>1212850</xdr:colOff>
      <xdr:row>15</xdr:row>
      <xdr:rowOff>31750</xdr:rowOff>
    </xdr:from>
    <xdr:ext cx="1082675" cy="454025"/>
    <mc:AlternateContent xmlns:mc="http://schemas.openxmlformats.org/markup-compatibility/2006">
      <mc:Choice xmlns:a14="http://schemas.microsoft.com/office/drawing/2010/main" Requires="a14">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212850" y="4375150"/>
              <a:ext cx="1082675" cy="454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
                      <m:rPr>
                        <m:sty m:val="p"/>
                      </m:rPr>
                      <a:rPr lang="en-NZ" sz="1100" b="0" i="0">
                        <a:latin typeface="Cambria Math" panose="02040503050406030204" pitchFamily="18" charset="0"/>
                      </a:rPr>
                      <m:t>H</m:t>
                    </m:r>
                    <m:r>
                      <a:rPr lang="en-NZ" sz="1100" b="0" i="0">
                        <a:latin typeface="Cambria Math" panose="02040503050406030204" pitchFamily="18" charset="0"/>
                        <a:ea typeface="Cambria Math" panose="02040503050406030204" pitchFamily="18" charset="0"/>
                      </a:rPr>
                      <m:t>=</m:t>
                    </m:r>
                    <m:f>
                      <m:fPr>
                        <m:ctrlPr>
                          <a:rPr lang="en-NZ" sz="1100" b="0" i="1">
                            <a:latin typeface="Cambria Math" panose="02040503050406030204" pitchFamily="18" charset="0"/>
                            <a:ea typeface="Cambria Math" panose="02040503050406030204" pitchFamily="18" charset="0"/>
                          </a:rPr>
                        </m:ctrlPr>
                      </m:fPr>
                      <m:num>
                        <m:r>
                          <m:rPr>
                            <m:sty m:val="p"/>
                          </m:rPr>
                          <a:rPr lang="en-NZ" sz="1100" b="0" i="0">
                            <a:latin typeface="Cambria Math" panose="02040503050406030204" pitchFamily="18" charset="0"/>
                            <a:ea typeface="Cambria Math" panose="02040503050406030204" pitchFamily="18" charset="0"/>
                          </a:rPr>
                          <m:t>W</m:t>
                        </m:r>
                        <m:sSup>
                          <m:sSupPr>
                            <m:ctrlPr>
                              <a:rPr lang="en-NZ" sz="1100" b="0" i="1">
                                <a:latin typeface="Cambria Math" panose="02040503050406030204" pitchFamily="18" charset="0"/>
                                <a:ea typeface="Cambria Math" panose="02040503050406030204" pitchFamily="18" charset="0"/>
                              </a:rPr>
                            </m:ctrlPr>
                          </m:sSupPr>
                          <m:e>
                            <m:r>
                              <a:rPr lang="en-NZ" sz="1100" b="0" i="1">
                                <a:latin typeface="Cambria Math" panose="02040503050406030204" pitchFamily="18" charset="0"/>
                                <a:ea typeface="Cambria Math" panose="02040503050406030204" pitchFamily="18" charset="0"/>
                              </a:rPr>
                              <m:t>𝐿</m:t>
                            </m:r>
                          </m:e>
                          <m:sup>
                            <m:r>
                              <a:rPr lang="en-NZ" sz="1100" b="0" i="1">
                                <a:latin typeface="Cambria Math" panose="02040503050406030204" pitchFamily="18" charset="0"/>
                                <a:ea typeface="Cambria Math" panose="02040503050406030204" pitchFamily="18" charset="0"/>
                              </a:rPr>
                              <m:t>2</m:t>
                            </m:r>
                          </m:sup>
                        </m:sSup>
                      </m:num>
                      <m:den>
                        <m:r>
                          <a:rPr lang="en-NZ" sz="1100" b="0" i="0">
                            <a:latin typeface="Cambria Math" panose="02040503050406030204" pitchFamily="18" charset="0"/>
                            <a:ea typeface="Cambria Math" panose="02040503050406030204" pitchFamily="18" charset="0"/>
                          </a:rPr>
                          <m:t>8</m:t>
                        </m:r>
                        <m:r>
                          <m:rPr>
                            <m:sty m:val="p"/>
                          </m:rPr>
                          <a:rPr lang="en-NZ" sz="1100" b="0" i="0">
                            <a:latin typeface="Cambria Math" panose="02040503050406030204" pitchFamily="18" charset="0"/>
                            <a:ea typeface="Cambria Math" panose="02040503050406030204" pitchFamily="18" charset="0"/>
                          </a:rPr>
                          <m:t>D</m:t>
                        </m:r>
                      </m:den>
                    </m:f>
                  </m:oMath>
                </m:oMathPara>
              </a14:m>
              <a:endParaRPr lang="en-NZ" sz="1100" i="0">
                <a:latin typeface="+mn-lt"/>
              </a:endParaRPr>
            </a:p>
          </xdr:txBody>
        </xdr:sp>
      </mc:Choice>
      <mc:Fallback>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212850" y="4375150"/>
              <a:ext cx="1082675" cy="454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NZ" sz="1100" b="0" i="0">
                  <a:latin typeface="Cambria Math" panose="02040503050406030204" pitchFamily="18" charset="0"/>
                </a:rPr>
                <a:t>H</a:t>
              </a:r>
              <a:r>
                <a:rPr lang="en-NZ" sz="1100" b="0" i="0">
                  <a:latin typeface="Cambria Math" panose="02040503050406030204" pitchFamily="18" charset="0"/>
                  <a:ea typeface="Cambria Math" panose="02040503050406030204" pitchFamily="18" charset="0"/>
                </a:rPr>
                <a:t>=(W𝐿^2)/8D</a:t>
              </a:r>
              <a:endParaRPr lang="en-NZ" sz="1100" i="0">
                <a:latin typeface="+mn-lt"/>
              </a:endParaRPr>
            </a:p>
          </xdr:txBody>
        </xdr:sp>
      </mc:Fallback>
    </mc:AlternateContent>
    <xdr:clientData/>
  </xdr:oneCellAnchor>
  <mc:AlternateContent xmlns:mc="http://schemas.openxmlformats.org/markup-compatibility/2006">
    <mc:Choice xmlns:a14="http://schemas.microsoft.com/office/drawing/2010/main" Requires="a14">
      <xdr:twoCellAnchor editAs="oneCell">
        <xdr:from>
          <xdr:col>7</xdr:col>
          <xdr:colOff>571500</xdr:colOff>
          <xdr:row>4</xdr:row>
          <xdr:rowOff>28575</xdr:rowOff>
        </xdr:from>
        <xdr:to>
          <xdr:col>8</xdr:col>
          <xdr:colOff>0</xdr:colOff>
          <xdr:row>26</xdr:row>
          <xdr:rowOff>190500</xdr:rowOff>
        </xdr:to>
        <xdr:sp macro="" textlink="">
          <xdr:nvSpPr>
            <xdr:cNvPr id="1041" name="Scroll Bar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oneCellAnchor>
    <xdr:from>
      <xdr:col>0</xdr:col>
      <xdr:colOff>1219200</xdr:colOff>
      <xdr:row>21</xdr:row>
      <xdr:rowOff>38100</xdr:rowOff>
    </xdr:from>
    <xdr:ext cx="1082675" cy="454025"/>
    <mc:AlternateContent xmlns:mc="http://schemas.openxmlformats.org/markup-compatibility/2006">
      <mc:Choice xmlns:a14="http://schemas.microsoft.com/office/drawing/2010/main" Requires="a14">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219200" y="5981700"/>
              <a:ext cx="1082675" cy="454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
                      <m:rPr>
                        <m:sty m:val="p"/>
                      </m:rPr>
                      <a:rPr lang="en-NZ" sz="1100" b="0" i="0">
                        <a:latin typeface="Cambria Math" panose="02040503050406030204" pitchFamily="18" charset="0"/>
                      </a:rPr>
                      <m:t>D</m:t>
                    </m:r>
                    <m:r>
                      <a:rPr lang="en-NZ" sz="1100" b="0" i="0">
                        <a:latin typeface="Cambria Math" panose="02040503050406030204" pitchFamily="18" charset="0"/>
                        <a:ea typeface="Cambria Math" panose="02040503050406030204" pitchFamily="18" charset="0"/>
                      </a:rPr>
                      <m:t>=</m:t>
                    </m:r>
                    <m:f>
                      <m:fPr>
                        <m:ctrlPr>
                          <a:rPr lang="en-NZ" sz="1100" b="0" i="1">
                            <a:latin typeface="Cambria Math" panose="02040503050406030204" pitchFamily="18" charset="0"/>
                            <a:ea typeface="Cambria Math" panose="02040503050406030204" pitchFamily="18" charset="0"/>
                          </a:rPr>
                        </m:ctrlPr>
                      </m:fPr>
                      <m:num>
                        <m:r>
                          <m:rPr>
                            <m:sty m:val="p"/>
                          </m:rPr>
                          <a:rPr lang="en-NZ" sz="1100" b="0" i="0">
                            <a:latin typeface="Cambria Math" panose="02040503050406030204" pitchFamily="18" charset="0"/>
                            <a:ea typeface="Cambria Math" panose="02040503050406030204" pitchFamily="18" charset="0"/>
                          </a:rPr>
                          <m:t>W</m:t>
                        </m:r>
                        <m:sSup>
                          <m:sSupPr>
                            <m:ctrlPr>
                              <a:rPr lang="en-NZ" sz="1100" b="0" i="1">
                                <a:latin typeface="Cambria Math" panose="02040503050406030204" pitchFamily="18" charset="0"/>
                                <a:ea typeface="Cambria Math" panose="02040503050406030204" pitchFamily="18" charset="0"/>
                              </a:rPr>
                            </m:ctrlPr>
                          </m:sSupPr>
                          <m:e>
                            <m:r>
                              <a:rPr lang="en-NZ" sz="1100" b="0" i="1">
                                <a:latin typeface="Cambria Math" panose="02040503050406030204" pitchFamily="18" charset="0"/>
                                <a:ea typeface="Cambria Math" panose="02040503050406030204" pitchFamily="18" charset="0"/>
                              </a:rPr>
                              <m:t>𝐿</m:t>
                            </m:r>
                          </m:e>
                          <m:sup>
                            <m:r>
                              <a:rPr lang="en-NZ" sz="1100" b="0" i="1">
                                <a:latin typeface="Cambria Math" panose="02040503050406030204" pitchFamily="18" charset="0"/>
                                <a:ea typeface="Cambria Math" panose="02040503050406030204" pitchFamily="18" charset="0"/>
                              </a:rPr>
                              <m:t>2</m:t>
                            </m:r>
                          </m:sup>
                        </m:sSup>
                      </m:num>
                      <m:den>
                        <m:r>
                          <a:rPr lang="en-NZ" sz="1100" b="0" i="0">
                            <a:latin typeface="Cambria Math" panose="02040503050406030204" pitchFamily="18" charset="0"/>
                            <a:ea typeface="Cambria Math" panose="02040503050406030204" pitchFamily="18" charset="0"/>
                          </a:rPr>
                          <m:t>8</m:t>
                        </m:r>
                        <m:r>
                          <a:rPr lang="en-NZ" sz="1100" b="0" i="1">
                            <a:latin typeface="Cambria Math" panose="02040503050406030204" pitchFamily="18" charset="0"/>
                            <a:ea typeface="Cambria Math" panose="02040503050406030204" pitchFamily="18" charset="0"/>
                          </a:rPr>
                          <m:t>𝐻</m:t>
                        </m:r>
                      </m:den>
                    </m:f>
                  </m:oMath>
                </m:oMathPara>
              </a14:m>
              <a:endParaRPr lang="en-NZ" sz="1100" i="0">
                <a:latin typeface="+mn-lt"/>
              </a:endParaRPr>
            </a:p>
          </xdr:txBody>
        </xdr:sp>
      </mc:Choice>
      <mc:Fallback>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219200" y="5981700"/>
              <a:ext cx="1082675" cy="454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NZ" sz="1100" b="0" i="0">
                  <a:latin typeface="Cambria Math" panose="02040503050406030204" pitchFamily="18" charset="0"/>
                </a:rPr>
                <a:t>D</a:t>
              </a:r>
              <a:r>
                <a:rPr lang="en-NZ" sz="1100" b="0" i="0">
                  <a:latin typeface="Cambria Math" panose="02040503050406030204" pitchFamily="18" charset="0"/>
                  <a:ea typeface="Cambria Math" panose="02040503050406030204" pitchFamily="18" charset="0"/>
                </a:rPr>
                <a:t>=(W𝐿^2)/8𝐻</a:t>
              </a:r>
              <a:endParaRPr lang="en-NZ" sz="1100" i="0">
                <a:latin typeface="+mn-lt"/>
              </a:endParaRPr>
            </a:p>
          </xdr:txBody>
        </xdr:sp>
      </mc:Fallback>
    </mc:AlternateContent>
    <xdr:clientData/>
  </xdr:oneCellAnchor>
  <xdr:oneCellAnchor>
    <xdr:from>
      <xdr:col>0</xdr:col>
      <xdr:colOff>1485900</xdr:colOff>
      <xdr:row>26</xdr:row>
      <xdr:rowOff>157162</xdr:rowOff>
    </xdr:from>
    <xdr:ext cx="445507" cy="316690"/>
    <mc:AlternateContent xmlns:mc="http://schemas.openxmlformats.org/markup-compatibility/2006">
      <mc:Choice xmlns:a14="http://schemas.microsoft.com/office/drawing/2010/main" Requires="a14">
        <xdr:sp macro="" textlink="">
          <xdr:nvSpPr>
            <xdr:cNvPr id="2" name="TextBox 1">
              <a:extLst>
                <a:ext uri="{FF2B5EF4-FFF2-40B4-BE49-F238E27FC236}">
                  <a16:creationId xmlns:a16="http://schemas.microsoft.com/office/drawing/2014/main" id="{595D6430-143E-1187-7AB2-27A742129865}"/>
                </a:ext>
              </a:extLst>
            </xdr:cNvPr>
            <xdr:cNvSpPr txBox="1"/>
          </xdr:nvSpPr>
          <xdr:spPr>
            <a:xfrm>
              <a:off x="1485900" y="6100762"/>
              <a:ext cx="445507" cy="3166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Para xmlns:m="http://schemas.openxmlformats.org/officeDocument/2006/math">
                  <m:oMathParaPr>
                    <m:jc m:val="centerGroup"/>
                  </m:oMathParaPr>
                  <m:oMath xmlns:m="http://schemas.openxmlformats.org/officeDocument/2006/math">
                    <m:r>
                      <a:rPr lang="en-NZ" sz="1100" b="0" i="1">
                        <a:latin typeface="Cambria Math" panose="02040503050406030204" pitchFamily="18" charset="0"/>
                      </a:rPr>
                      <m:t>𝐶</m:t>
                    </m:r>
                    <m:r>
                      <a:rPr lang="en-NZ" sz="1100" b="0" i="1">
                        <a:latin typeface="Cambria Math" panose="02040503050406030204" pitchFamily="18" charset="0"/>
                      </a:rPr>
                      <m:t>=</m:t>
                    </m:r>
                    <m:f>
                      <m:fPr>
                        <m:ctrlPr>
                          <a:rPr lang="en-NZ" sz="1100" b="0" i="1">
                            <a:latin typeface="Cambria Math" panose="02040503050406030204" pitchFamily="18" charset="0"/>
                          </a:rPr>
                        </m:ctrlPr>
                      </m:fPr>
                      <m:num>
                        <m:r>
                          <a:rPr lang="en-NZ" sz="1100" b="0" i="1">
                            <a:latin typeface="Cambria Math" panose="02040503050406030204" pitchFamily="18" charset="0"/>
                          </a:rPr>
                          <m:t>𝐻</m:t>
                        </m:r>
                      </m:num>
                      <m:den>
                        <m:r>
                          <a:rPr lang="en-NZ" sz="1100" b="0" i="1">
                            <a:latin typeface="Cambria Math" panose="02040503050406030204" pitchFamily="18" charset="0"/>
                          </a:rPr>
                          <m:t>𝑊</m:t>
                        </m:r>
                      </m:den>
                    </m:f>
                  </m:oMath>
                </m:oMathPara>
              </a14:m>
              <a:endParaRPr lang="en-NZ" sz="1100"/>
            </a:p>
          </xdr:txBody>
        </xdr:sp>
      </mc:Choice>
      <mc:Fallback>
        <xdr:sp macro="" textlink="">
          <xdr:nvSpPr>
            <xdr:cNvPr id="2" name="TextBox 1">
              <a:extLst>
                <a:ext uri="{FF2B5EF4-FFF2-40B4-BE49-F238E27FC236}">
                  <a16:creationId xmlns:a16="http://schemas.microsoft.com/office/drawing/2014/main" id="{595D6430-143E-1187-7AB2-27A742129865}"/>
                </a:ext>
              </a:extLst>
            </xdr:cNvPr>
            <xdr:cNvSpPr txBox="1"/>
          </xdr:nvSpPr>
          <xdr:spPr>
            <a:xfrm>
              <a:off x="1485900" y="6100762"/>
              <a:ext cx="445507" cy="3166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NZ" sz="1100" b="0" i="0">
                  <a:latin typeface="Cambria Math" panose="02040503050406030204" pitchFamily="18" charset="0"/>
                </a:rPr>
                <a:t>𝐶=𝐻/𝑊</a:t>
              </a:r>
              <a:endParaRPr lang="en-NZ"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40"/>
  <sheetViews>
    <sheetView tabSelected="1" zoomScaleNormal="100" workbookViewId="0">
      <selection activeCell="C5" sqref="C5"/>
    </sheetView>
  </sheetViews>
  <sheetFormatPr defaultRowHeight="18" customHeight="1" x14ac:dyDescent="0.25"/>
  <cols>
    <col min="1" max="1" width="26.140625" style="14" bestFit="1" customWidth="1"/>
    <col min="2" max="2" width="10.7109375" style="14" bestFit="1" customWidth="1"/>
    <col min="3" max="3" width="13.42578125" style="14" customWidth="1"/>
    <col min="4" max="7" width="9.140625" style="14"/>
    <col min="8" max="8" width="14.140625" style="14" bestFit="1" customWidth="1"/>
    <col min="9" max="9" width="10" style="14" customWidth="1"/>
    <col min="10" max="16384" width="9.140625" style="14"/>
  </cols>
  <sheetData>
    <row r="1" spans="1:17" ht="18" customHeight="1" x14ac:dyDescent="0.25">
      <c r="A1" s="16" t="s">
        <v>52</v>
      </c>
    </row>
    <row r="2" spans="1:17" ht="18" customHeight="1" x14ac:dyDescent="0.25">
      <c r="A2" s="16"/>
    </row>
    <row r="3" spans="1:17" ht="18" customHeight="1" x14ac:dyDescent="0.25">
      <c r="A3" s="33" t="s">
        <v>58</v>
      </c>
    </row>
    <row r="4" spans="1:17" ht="18" customHeight="1" x14ac:dyDescent="0.25">
      <c r="A4" s="16"/>
    </row>
    <row r="5" spans="1:17" ht="18" customHeight="1" x14ac:dyDescent="0.25">
      <c r="A5" s="20" t="s">
        <v>45</v>
      </c>
      <c r="B5" s="15"/>
      <c r="C5" s="17" t="s">
        <v>34</v>
      </c>
      <c r="D5" s="15"/>
      <c r="E5" s="15"/>
      <c r="F5" s="15"/>
      <c r="G5" s="15"/>
      <c r="H5" s="18"/>
    </row>
    <row r="6" spans="1:17" ht="18" customHeight="1" x14ac:dyDescent="0.25">
      <c r="A6" s="20" t="s">
        <v>44</v>
      </c>
      <c r="B6" s="15" t="s">
        <v>50</v>
      </c>
      <c r="C6" s="26">
        <v>2804</v>
      </c>
      <c r="D6" s="15" t="s">
        <v>25</v>
      </c>
      <c r="E6" s="15"/>
      <c r="F6" s="15"/>
      <c r="G6" s="15"/>
      <c r="H6" s="18"/>
    </row>
    <row r="7" spans="1:17" ht="18" customHeight="1" x14ac:dyDescent="0.25">
      <c r="A7" s="20" t="s">
        <v>44</v>
      </c>
      <c r="B7" s="15" t="s">
        <v>50</v>
      </c>
      <c r="C7" s="30">
        <f>C6/1000</f>
        <v>2.8039999999999998</v>
      </c>
      <c r="D7" s="15" t="s">
        <v>41</v>
      </c>
      <c r="E7" s="15"/>
      <c r="F7" s="15"/>
      <c r="G7" s="15"/>
    </row>
    <row r="8" spans="1:17" ht="18" customHeight="1" x14ac:dyDescent="0.25">
      <c r="A8" s="19" t="s">
        <v>100</v>
      </c>
      <c r="B8" s="15" t="s">
        <v>99</v>
      </c>
      <c r="C8" s="27">
        <v>120</v>
      </c>
      <c r="D8" s="15" t="s">
        <v>41</v>
      </c>
      <c r="E8" s="15"/>
      <c r="F8" s="15"/>
      <c r="G8" s="15"/>
    </row>
    <row r="9" spans="1:17" ht="18" customHeight="1" x14ac:dyDescent="0.25">
      <c r="A9" s="14" t="s">
        <v>46</v>
      </c>
      <c r="B9" s="15" t="s">
        <v>41</v>
      </c>
      <c r="C9" s="39">
        <f>VLOOKUP(C5,Tables!$A$5:$G$19,3,0)</f>
        <v>720</v>
      </c>
      <c r="D9" s="15" t="s">
        <v>26</v>
      </c>
      <c r="E9" s="32" t="s">
        <v>59</v>
      </c>
      <c r="F9" s="32"/>
    </row>
    <row r="10" spans="1:17" ht="18" customHeight="1" x14ac:dyDescent="0.25">
      <c r="A10" s="14" t="s">
        <v>98</v>
      </c>
      <c r="B10" s="15" t="s">
        <v>49</v>
      </c>
      <c r="C10" s="29">
        <f>C9*9.81/1000</f>
        <v>7.063200000000001</v>
      </c>
      <c r="D10" s="15" t="s">
        <v>51</v>
      </c>
      <c r="E10" s="32"/>
      <c r="F10" s="32"/>
    </row>
    <row r="11" spans="1:17" ht="18" customHeight="1" x14ac:dyDescent="0.25">
      <c r="A11" s="14" t="s">
        <v>42</v>
      </c>
      <c r="B11" s="15" t="s">
        <v>48</v>
      </c>
      <c r="C11" s="47">
        <f>C10*C8^2/8/C7</f>
        <v>4534.1512125534964</v>
      </c>
      <c r="D11" s="15" t="s">
        <v>43</v>
      </c>
      <c r="E11" s="32" t="s">
        <v>47</v>
      </c>
      <c r="F11" s="32"/>
    </row>
    <row r="12" spans="1:17" ht="18" customHeight="1" x14ac:dyDescent="0.25">
      <c r="A12" s="14" t="s">
        <v>42</v>
      </c>
      <c r="B12" s="15" t="s">
        <v>48</v>
      </c>
      <c r="C12" s="30">
        <f>C11/1000</f>
        <v>4.5341512125534962</v>
      </c>
      <c r="D12" s="15" t="s">
        <v>27</v>
      </c>
      <c r="E12" s="32"/>
      <c r="F12" s="32"/>
    </row>
    <row r="13" spans="1:17" ht="18" customHeight="1" x14ac:dyDescent="0.25">
      <c r="A13" s="14" t="s">
        <v>42</v>
      </c>
      <c r="B13" s="15" t="s">
        <v>48</v>
      </c>
      <c r="C13" s="31">
        <f>C11/9.81</f>
        <v>462.19686162624834</v>
      </c>
      <c r="D13" s="15" t="s">
        <v>53</v>
      </c>
      <c r="E13" s="32"/>
      <c r="F13" s="32"/>
    </row>
    <row r="14" spans="1:17" ht="18" customHeight="1" x14ac:dyDescent="0.25">
      <c r="A14" s="14" t="s">
        <v>55</v>
      </c>
      <c r="B14" s="15" t="s">
        <v>5</v>
      </c>
      <c r="C14" s="47">
        <f>C11/C10</f>
        <v>641.94008559201154</v>
      </c>
      <c r="D14" s="15" t="s">
        <v>41</v>
      </c>
      <c r="E14" s="32" t="s">
        <v>56</v>
      </c>
      <c r="F14" s="32"/>
    </row>
    <row r="15" spans="1:17" ht="18" customHeight="1" x14ac:dyDescent="0.25">
      <c r="F15" s="15"/>
      <c r="G15" s="15"/>
    </row>
    <row r="16" spans="1:17" ht="18" customHeight="1" x14ac:dyDescent="0.25">
      <c r="B16" s="15"/>
      <c r="D16" s="15"/>
      <c r="E16" s="14" t="s">
        <v>47</v>
      </c>
      <c r="F16" s="15"/>
      <c r="G16" s="15"/>
      <c r="Q16" s="15" t="str">
        <f>"Horizontal tension = "&amp;ROUND($C$12,2)&amp;"kN"</f>
        <v>Horizontal tension = 4.53kN</v>
      </c>
    </row>
    <row r="17" spans="1:7" ht="18" customHeight="1" x14ac:dyDescent="0.25">
      <c r="B17" s="15"/>
      <c r="D17" s="15"/>
      <c r="F17" s="15"/>
      <c r="G17" s="15"/>
    </row>
    <row r="18" spans="1:7" ht="18" customHeight="1" x14ac:dyDescent="0.25">
      <c r="A18" s="40" t="str">
        <f>TEXT(ROUND(C11,0),"#,##0")&amp;"N = "</f>
        <v xml:space="preserve">4,534N = </v>
      </c>
      <c r="B18" s="35" t="str">
        <f>ROUND(C10,2)&amp;" x "&amp;C8&amp;"²"</f>
        <v>7.06 x 120²</v>
      </c>
      <c r="C18" s="37"/>
      <c r="D18" s="15"/>
      <c r="E18" s="14" t="s">
        <v>47</v>
      </c>
      <c r="F18" s="15"/>
      <c r="G18" s="15"/>
    </row>
    <row r="19" spans="1:7" ht="18" customHeight="1" x14ac:dyDescent="0.25">
      <c r="A19" s="40"/>
      <c r="B19" s="36" t="str">
        <f>"8 x "&amp;ROUND(C7,2)</f>
        <v>8 x 2.8</v>
      </c>
      <c r="C19" s="38"/>
      <c r="D19" s="15"/>
      <c r="E19" s="15"/>
      <c r="F19" s="15"/>
      <c r="G19" s="15"/>
    </row>
    <row r="20" spans="1:7" ht="18" customHeight="1" x14ac:dyDescent="0.25">
      <c r="G20" s="15"/>
    </row>
    <row r="21" spans="1:7" ht="18" customHeight="1" x14ac:dyDescent="0.25">
      <c r="G21" s="15"/>
    </row>
    <row r="22" spans="1:7" ht="18" customHeight="1" x14ac:dyDescent="0.25">
      <c r="B22" s="15"/>
      <c r="D22" s="15"/>
      <c r="E22" s="14" t="s">
        <v>96</v>
      </c>
      <c r="G22" s="15"/>
    </row>
    <row r="23" spans="1:7" ht="18" customHeight="1" x14ac:dyDescent="0.25">
      <c r="B23" s="15"/>
      <c r="D23" s="15"/>
      <c r="E23" s="15"/>
      <c r="F23" s="15"/>
      <c r="G23" s="15"/>
    </row>
    <row r="24" spans="1:7" ht="18" customHeight="1" x14ac:dyDescent="0.25">
      <c r="A24" s="40" t="str">
        <f>ROUND(C7,0)&amp;"m = "</f>
        <v xml:space="preserve">3m = </v>
      </c>
      <c r="B24" s="35" t="str">
        <f>ROUND(C10,2)&amp;" x "&amp;C8&amp;"²"</f>
        <v>7.06 x 120²</v>
      </c>
      <c r="C24" s="37"/>
      <c r="D24" s="15"/>
      <c r="E24" s="14" t="s">
        <v>96</v>
      </c>
      <c r="F24" s="15"/>
      <c r="G24" s="15"/>
    </row>
    <row r="25" spans="1:7" ht="18" customHeight="1" x14ac:dyDescent="0.25">
      <c r="A25" s="40"/>
      <c r="B25" s="36" t="str">
        <f>"8 x "&amp;TEXT(ROUND(C11,2),"#,##0")</f>
        <v>8 x 4,534</v>
      </c>
      <c r="C25" s="38"/>
      <c r="D25" s="15"/>
      <c r="E25" s="15"/>
      <c r="F25" s="15"/>
      <c r="G25" s="15"/>
    </row>
    <row r="26" spans="1:7" ht="18" customHeight="1" x14ac:dyDescent="0.25">
      <c r="G26" s="15"/>
    </row>
    <row r="27" spans="1:7" ht="18" customHeight="1" x14ac:dyDescent="0.25">
      <c r="B27" s="15"/>
      <c r="D27" s="15"/>
      <c r="E27" s="32" t="s">
        <v>101</v>
      </c>
      <c r="F27" s="15"/>
      <c r="G27" s="15"/>
    </row>
    <row r="28" spans="1:7" ht="18" customHeight="1" x14ac:dyDescent="0.25">
      <c r="G28" s="15"/>
    </row>
    <row r="29" spans="1:7" ht="18" customHeight="1" x14ac:dyDescent="0.25">
      <c r="A29" s="44" t="str">
        <f>TEXT(ROUND(C14,0),"#,##0")&amp;"m = "</f>
        <v xml:space="preserve">642m = </v>
      </c>
      <c r="B29" s="45">
        <f>C11</f>
        <v>4534.1512125534964</v>
      </c>
      <c r="E29" s="32" t="s">
        <v>101</v>
      </c>
      <c r="G29" s="15"/>
    </row>
    <row r="30" spans="1:7" ht="18" customHeight="1" x14ac:dyDescent="0.25">
      <c r="A30" s="44"/>
      <c r="B30" s="46">
        <f>C10</f>
        <v>7.063200000000001</v>
      </c>
      <c r="G30" s="15"/>
    </row>
    <row r="31" spans="1:7" ht="18" customHeight="1" x14ac:dyDescent="0.25">
      <c r="G31" s="15"/>
    </row>
    <row r="32" spans="1:7" ht="18" customHeight="1" x14ac:dyDescent="0.25">
      <c r="B32" s="15"/>
      <c r="D32" s="15"/>
      <c r="E32" s="15"/>
      <c r="F32" s="15"/>
      <c r="G32" s="15"/>
    </row>
    <row r="33" spans="1:7" ht="18" customHeight="1" x14ac:dyDescent="0.25">
      <c r="B33" s="15"/>
      <c r="D33" s="15"/>
      <c r="E33" s="15"/>
      <c r="F33" s="15"/>
      <c r="G33" s="15"/>
    </row>
    <row r="34" spans="1:7" ht="18" customHeight="1" x14ac:dyDescent="0.25">
      <c r="B34" s="15"/>
      <c r="D34" s="15"/>
      <c r="E34" s="15"/>
      <c r="F34" s="15"/>
      <c r="G34" s="15"/>
    </row>
    <row r="35" spans="1:7" ht="18" customHeight="1" x14ac:dyDescent="0.25">
      <c r="B35" s="15"/>
      <c r="D35" s="15"/>
      <c r="E35" s="15"/>
      <c r="F35" s="15"/>
      <c r="G35" s="15"/>
    </row>
    <row r="37" spans="1:7" ht="18" customHeight="1" x14ac:dyDescent="0.25">
      <c r="A37" s="14" t="s">
        <v>57</v>
      </c>
    </row>
    <row r="38" spans="1:7" ht="18" customHeight="1" x14ac:dyDescent="0.25">
      <c r="A38" s="28" t="s">
        <v>54</v>
      </c>
      <c r="B38" s="28" t="s">
        <v>44</v>
      </c>
    </row>
    <row r="39" spans="1:7" ht="18" customHeight="1" x14ac:dyDescent="0.25">
      <c r="A39" s="28" t="s">
        <v>41</v>
      </c>
      <c r="B39" s="28" t="s">
        <v>41</v>
      </c>
    </row>
    <row r="40" spans="1:7" ht="18" customHeight="1" x14ac:dyDescent="0.25">
      <c r="A40" s="28">
        <v>0</v>
      </c>
      <c r="B40" s="28">
        <f>$C$7-(A40-$C$8/2)^2/($C$11/$C$10)/2</f>
        <v>0</v>
      </c>
    </row>
    <row r="41" spans="1:7" ht="18" customHeight="1" x14ac:dyDescent="0.25">
      <c r="A41" s="28">
        <f t="shared" ref="A41:A72" si="0">$C$8/100+A40</f>
        <v>1.2</v>
      </c>
      <c r="B41" s="29">
        <f>$C$7-(A41-$C$8/2)^2/($C$11/$C$10)/2</f>
        <v>0.11103840000000087</v>
      </c>
    </row>
    <row r="42" spans="1:7" ht="18" customHeight="1" x14ac:dyDescent="0.25">
      <c r="A42" s="28">
        <f t="shared" si="0"/>
        <v>2.4</v>
      </c>
      <c r="B42" s="29">
        <f>$C$7-(A42-$C$8/2)^2/($C$11/$C$10)/2</f>
        <v>0.2198336000000003</v>
      </c>
    </row>
    <row r="43" spans="1:7" ht="18" customHeight="1" x14ac:dyDescent="0.25">
      <c r="A43" s="28">
        <f t="shared" si="0"/>
        <v>3.5999999999999996</v>
      </c>
      <c r="B43" s="29">
        <f t="shared" ref="B43:B104" si="1">$C$7-(A43-$C$8/2)^2/($C$11/$C$10)/2</f>
        <v>0.3263856000000005</v>
      </c>
      <c r="C43"/>
    </row>
    <row r="44" spans="1:7" ht="18" customHeight="1" x14ac:dyDescent="0.25">
      <c r="A44" s="28">
        <f t="shared" si="0"/>
        <v>4.8</v>
      </c>
      <c r="B44" s="29">
        <f t="shared" si="1"/>
        <v>0.43069440000000014</v>
      </c>
    </row>
    <row r="45" spans="1:7" ht="18" customHeight="1" x14ac:dyDescent="0.25">
      <c r="A45" s="28">
        <f t="shared" si="0"/>
        <v>6</v>
      </c>
      <c r="B45" s="29">
        <f t="shared" si="1"/>
        <v>0.53276000000000012</v>
      </c>
    </row>
    <row r="46" spans="1:7" ht="18" customHeight="1" x14ac:dyDescent="0.25">
      <c r="A46" s="28">
        <f t="shared" si="0"/>
        <v>7.2</v>
      </c>
      <c r="B46" s="29">
        <f t="shared" si="1"/>
        <v>0.63258240000000043</v>
      </c>
    </row>
    <row r="47" spans="1:7" ht="18" customHeight="1" x14ac:dyDescent="0.25">
      <c r="A47" s="28">
        <f t="shared" si="0"/>
        <v>8.4</v>
      </c>
      <c r="B47" s="29">
        <f t="shared" si="1"/>
        <v>0.73016160000000019</v>
      </c>
    </row>
    <row r="48" spans="1:7" ht="18" customHeight="1" x14ac:dyDescent="0.25">
      <c r="A48" s="28">
        <f t="shared" si="0"/>
        <v>9.6</v>
      </c>
      <c r="B48" s="29">
        <f t="shared" si="1"/>
        <v>0.82549760000000028</v>
      </c>
    </row>
    <row r="49" spans="1:2" ht="18" customHeight="1" x14ac:dyDescent="0.25">
      <c r="A49" s="28">
        <f t="shared" si="0"/>
        <v>10.799999999999999</v>
      </c>
      <c r="B49" s="29">
        <f t="shared" si="1"/>
        <v>0.91859040000000003</v>
      </c>
    </row>
    <row r="50" spans="1:2" ht="18" customHeight="1" x14ac:dyDescent="0.25">
      <c r="A50" s="28">
        <f t="shared" si="0"/>
        <v>11.999999999999998</v>
      </c>
      <c r="B50" s="29">
        <f t="shared" si="1"/>
        <v>1.0094400000000001</v>
      </c>
    </row>
    <row r="51" spans="1:2" ht="18" customHeight="1" x14ac:dyDescent="0.25">
      <c r="A51" s="28">
        <f t="shared" si="0"/>
        <v>13.199999999999998</v>
      </c>
      <c r="B51" s="29">
        <f t="shared" si="1"/>
        <v>1.0980464000000001</v>
      </c>
    </row>
    <row r="52" spans="1:2" ht="18" customHeight="1" x14ac:dyDescent="0.25">
      <c r="A52" s="28">
        <f t="shared" si="0"/>
        <v>14.399999999999997</v>
      </c>
      <c r="B52" s="29">
        <f t="shared" si="1"/>
        <v>1.1844096</v>
      </c>
    </row>
    <row r="53" spans="1:2" ht="18" customHeight="1" x14ac:dyDescent="0.25">
      <c r="A53" s="28">
        <f t="shared" si="0"/>
        <v>15.599999999999996</v>
      </c>
      <c r="B53" s="29">
        <f t="shared" si="1"/>
        <v>1.2685295999999997</v>
      </c>
    </row>
    <row r="54" spans="1:2" ht="18" customHeight="1" x14ac:dyDescent="0.25">
      <c r="A54" s="28">
        <f t="shared" si="0"/>
        <v>16.799999999999997</v>
      </c>
      <c r="B54" s="29">
        <f t="shared" si="1"/>
        <v>1.3504064</v>
      </c>
    </row>
    <row r="55" spans="1:2" ht="18" customHeight="1" x14ac:dyDescent="0.25">
      <c r="A55" s="28">
        <f t="shared" si="0"/>
        <v>17.999999999999996</v>
      </c>
      <c r="B55" s="29">
        <f t="shared" si="1"/>
        <v>1.4300400000000002</v>
      </c>
    </row>
    <row r="56" spans="1:2" ht="18" customHeight="1" x14ac:dyDescent="0.25">
      <c r="A56" s="28">
        <f t="shared" si="0"/>
        <v>19.199999999999996</v>
      </c>
      <c r="B56" s="29">
        <f t="shared" si="1"/>
        <v>1.5074303999999998</v>
      </c>
    </row>
    <row r="57" spans="1:2" ht="18" customHeight="1" x14ac:dyDescent="0.25">
      <c r="A57" s="28">
        <f t="shared" si="0"/>
        <v>20.399999999999995</v>
      </c>
      <c r="B57" s="29">
        <f t="shared" si="1"/>
        <v>1.5825775999999996</v>
      </c>
    </row>
    <row r="58" spans="1:2" ht="18" customHeight="1" x14ac:dyDescent="0.25">
      <c r="A58" s="28">
        <f t="shared" si="0"/>
        <v>21.599999999999994</v>
      </c>
      <c r="B58" s="29">
        <f t="shared" si="1"/>
        <v>1.6554815999999997</v>
      </c>
    </row>
    <row r="59" spans="1:2" ht="18" customHeight="1" x14ac:dyDescent="0.25">
      <c r="A59" s="28">
        <f t="shared" si="0"/>
        <v>22.799999999999994</v>
      </c>
      <c r="B59" s="29">
        <f t="shared" si="1"/>
        <v>1.7261423999999999</v>
      </c>
    </row>
    <row r="60" spans="1:2" ht="18" customHeight="1" x14ac:dyDescent="0.25">
      <c r="A60" s="28">
        <f t="shared" si="0"/>
        <v>23.999999999999993</v>
      </c>
      <c r="B60" s="29">
        <f t="shared" si="1"/>
        <v>1.7945599999999997</v>
      </c>
    </row>
    <row r="61" spans="1:2" ht="18" customHeight="1" x14ac:dyDescent="0.25">
      <c r="A61" s="28">
        <f t="shared" si="0"/>
        <v>25.199999999999992</v>
      </c>
      <c r="B61" s="29">
        <f t="shared" si="1"/>
        <v>1.8607343999999992</v>
      </c>
    </row>
    <row r="62" spans="1:2" ht="18" customHeight="1" x14ac:dyDescent="0.25">
      <c r="A62" s="28">
        <f t="shared" si="0"/>
        <v>26.399999999999991</v>
      </c>
      <c r="B62" s="29">
        <f t="shared" si="1"/>
        <v>1.9246655999999995</v>
      </c>
    </row>
    <row r="63" spans="1:2" ht="18" customHeight="1" x14ac:dyDescent="0.25">
      <c r="A63" s="28">
        <f t="shared" si="0"/>
        <v>27.599999999999991</v>
      </c>
      <c r="B63" s="29">
        <f t="shared" si="1"/>
        <v>1.9863535999999997</v>
      </c>
    </row>
    <row r="64" spans="1:2" ht="18" customHeight="1" x14ac:dyDescent="0.25">
      <c r="A64" s="28">
        <f t="shared" si="0"/>
        <v>28.79999999999999</v>
      </c>
      <c r="B64" s="29">
        <f t="shared" si="1"/>
        <v>2.0457983999999994</v>
      </c>
    </row>
    <row r="65" spans="1:2" ht="18" customHeight="1" x14ac:dyDescent="0.25">
      <c r="A65" s="28">
        <f t="shared" si="0"/>
        <v>29.999999999999989</v>
      </c>
      <c r="B65" s="29">
        <f t="shared" si="1"/>
        <v>2.1029999999999993</v>
      </c>
    </row>
    <row r="66" spans="1:2" ht="18" customHeight="1" x14ac:dyDescent="0.25">
      <c r="A66" s="28">
        <f t="shared" si="0"/>
        <v>31.199999999999989</v>
      </c>
      <c r="B66" s="29">
        <f t="shared" si="1"/>
        <v>2.1579583999999996</v>
      </c>
    </row>
    <row r="67" spans="1:2" ht="18" customHeight="1" x14ac:dyDescent="0.25">
      <c r="A67" s="28">
        <f t="shared" si="0"/>
        <v>32.399999999999991</v>
      </c>
      <c r="B67" s="29">
        <f t="shared" si="1"/>
        <v>2.2106735999999998</v>
      </c>
    </row>
    <row r="68" spans="1:2" ht="18" customHeight="1" x14ac:dyDescent="0.25">
      <c r="A68" s="28">
        <f t="shared" si="0"/>
        <v>33.599999999999994</v>
      </c>
      <c r="B68" s="29">
        <f t="shared" si="1"/>
        <v>2.2611455999999999</v>
      </c>
    </row>
    <row r="69" spans="1:2" ht="18" customHeight="1" x14ac:dyDescent="0.25">
      <c r="A69" s="28">
        <f t="shared" si="0"/>
        <v>34.799999999999997</v>
      </c>
      <c r="B69" s="29">
        <f t="shared" si="1"/>
        <v>2.3093743999999998</v>
      </c>
    </row>
    <row r="70" spans="1:2" ht="18" customHeight="1" x14ac:dyDescent="0.25">
      <c r="A70" s="28">
        <f t="shared" si="0"/>
        <v>36</v>
      </c>
      <c r="B70" s="29">
        <f t="shared" si="1"/>
        <v>2.3553600000000001</v>
      </c>
    </row>
    <row r="71" spans="1:2" ht="18" customHeight="1" x14ac:dyDescent="0.25">
      <c r="A71" s="28">
        <f t="shared" si="0"/>
        <v>37.200000000000003</v>
      </c>
      <c r="B71" s="29">
        <f t="shared" si="1"/>
        <v>2.3991023999999999</v>
      </c>
    </row>
    <row r="72" spans="1:2" ht="18" customHeight="1" x14ac:dyDescent="0.25">
      <c r="A72" s="28">
        <f t="shared" si="0"/>
        <v>38.400000000000006</v>
      </c>
      <c r="B72" s="29">
        <f t="shared" si="1"/>
        <v>2.4406015999999999</v>
      </c>
    </row>
    <row r="73" spans="1:2" ht="18" customHeight="1" x14ac:dyDescent="0.25">
      <c r="A73" s="28">
        <f t="shared" ref="A73:A104" si="2">$C$8/100+A72</f>
        <v>39.600000000000009</v>
      </c>
      <c r="B73" s="29">
        <f t="shared" si="1"/>
        <v>2.4798576000000003</v>
      </c>
    </row>
    <row r="74" spans="1:2" ht="18" customHeight="1" x14ac:dyDescent="0.25">
      <c r="A74" s="28">
        <f t="shared" si="2"/>
        <v>40.800000000000011</v>
      </c>
      <c r="B74" s="29">
        <f t="shared" si="1"/>
        <v>2.5168704000000002</v>
      </c>
    </row>
    <row r="75" spans="1:2" ht="18" customHeight="1" x14ac:dyDescent="0.25">
      <c r="A75" s="28">
        <f t="shared" si="2"/>
        <v>42.000000000000014</v>
      </c>
      <c r="B75" s="29">
        <f t="shared" si="1"/>
        <v>2.5516400000000004</v>
      </c>
    </row>
    <row r="76" spans="1:2" ht="18" customHeight="1" x14ac:dyDescent="0.25">
      <c r="A76" s="28">
        <f t="shared" si="2"/>
        <v>43.200000000000017</v>
      </c>
      <c r="B76" s="29">
        <f t="shared" si="1"/>
        <v>2.5841664000000004</v>
      </c>
    </row>
    <row r="77" spans="1:2" ht="18" customHeight="1" x14ac:dyDescent="0.25">
      <c r="A77" s="28">
        <f t="shared" si="2"/>
        <v>44.40000000000002</v>
      </c>
      <c r="B77" s="29">
        <f t="shared" si="1"/>
        <v>2.6144496000000004</v>
      </c>
    </row>
    <row r="78" spans="1:2" ht="18" customHeight="1" x14ac:dyDescent="0.25">
      <c r="A78" s="28">
        <f t="shared" si="2"/>
        <v>45.600000000000023</v>
      </c>
      <c r="B78" s="29">
        <f t="shared" si="1"/>
        <v>2.6424896000000002</v>
      </c>
    </row>
    <row r="79" spans="1:2" ht="18" customHeight="1" x14ac:dyDescent="0.25">
      <c r="A79" s="28">
        <f t="shared" si="2"/>
        <v>46.800000000000026</v>
      </c>
      <c r="B79" s="29">
        <f t="shared" si="1"/>
        <v>2.6682864000000004</v>
      </c>
    </row>
    <row r="80" spans="1:2" ht="18" customHeight="1" x14ac:dyDescent="0.25">
      <c r="A80" s="28">
        <f t="shared" si="2"/>
        <v>48.000000000000028</v>
      </c>
      <c r="B80" s="29">
        <f t="shared" si="1"/>
        <v>2.6918400000000005</v>
      </c>
    </row>
    <row r="81" spans="1:2" ht="18" customHeight="1" x14ac:dyDescent="0.25">
      <c r="A81" s="28">
        <f t="shared" si="2"/>
        <v>49.200000000000031</v>
      </c>
      <c r="B81" s="29">
        <f t="shared" si="1"/>
        <v>2.7131504000000004</v>
      </c>
    </row>
    <row r="82" spans="1:2" ht="18" customHeight="1" x14ac:dyDescent="0.25">
      <c r="A82" s="28">
        <f t="shared" si="2"/>
        <v>50.400000000000034</v>
      </c>
      <c r="B82" s="29">
        <f t="shared" si="1"/>
        <v>2.7322176000000002</v>
      </c>
    </row>
    <row r="83" spans="1:2" ht="18" customHeight="1" x14ac:dyDescent="0.25">
      <c r="A83" s="28">
        <f t="shared" si="2"/>
        <v>51.600000000000037</v>
      </c>
      <c r="B83" s="29">
        <f t="shared" si="1"/>
        <v>2.7490416000000004</v>
      </c>
    </row>
    <row r="84" spans="1:2" ht="18" customHeight="1" x14ac:dyDescent="0.25">
      <c r="A84" s="28">
        <f t="shared" si="2"/>
        <v>52.80000000000004</v>
      </c>
      <c r="B84" s="29">
        <f t="shared" si="1"/>
        <v>2.7636224000000005</v>
      </c>
    </row>
    <row r="85" spans="1:2" ht="18" customHeight="1" x14ac:dyDescent="0.25">
      <c r="A85" s="28">
        <f t="shared" si="2"/>
        <v>54.000000000000043</v>
      </c>
      <c r="B85" s="29">
        <f t="shared" si="1"/>
        <v>2.7759600000000004</v>
      </c>
    </row>
    <row r="86" spans="1:2" ht="18" customHeight="1" x14ac:dyDescent="0.25">
      <c r="A86" s="28">
        <f t="shared" si="2"/>
        <v>55.200000000000045</v>
      </c>
      <c r="B86" s="29">
        <f t="shared" si="1"/>
        <v>2.7860544000000003</v>
      </c>
    </row>
    <row r="87" spans="1:2" ht="18" customHeight="1" x14ac:dyDescent="0.25">
      <c r="A87" s="28">
        <f t="shared" si="2"/>
        <v>56.400000000000048</v>
      </c>
      <c r="B87" s="29">
        <f t="shared" si="1"/>
        <v>2.7939056</v>
      </c>
    </row>
    <row r="88" spans="1:2" ht="18" customHeight="1" x14ac:dyDescent="0.25">
      <c r="A88" s="28">
        <f t="shared" si="2"/>
        <v>57.600000000000051</v>
      </c>
      <c r="B88" s="29">
        <f t="shared" si="1"/>
        <v>2.7995136</v>
      </c>
    </row>
    <row r="89" spans="1:2" ht="18" customHeight="1" x14ac:dyDescent="0.25">
      <c r="A89" s="28">
        <f t="shared" si="2"/>
        <v>58.800000000000054</v>
      </c>
      <c r="B89" s="29">
        <f t="shared" si="1"/>
        <v>2.8028784</v>
      </c>
    </row>
    <row r="90" spans="1:2" ht="18" customHeight="1" x14ac:dyDescent="0.25">
      <c r="A90" s="28">
        <f t="shared" si="2"/>
        <v>60.000000000000057</v>
      </c>
      <c r="B90" s="29">
        <f t="shared" si="1"/>
        <v>2.8039999999999998</v>
      </c>
    </row>
    <row r="91" spans="1:2" ht="18" customHeight="1" x14ac:dyDescent="0.25">
      <c r="A91" s="28">
        <f t="shared" si="2"/>
        <v>61.20000000000006</v>
      </c>
      <c r="B91" s="29">
        <f t="shared" si="1"/>
        <v>2.8028783999999995</v>
      </c>
    </row>
    <row r="92" spans="1:2" ht="18" customHeight="1" x14ac:dyDescent="0.25">
      <c r="A92" s="28">
        <f t="shared" si="2"/>
        <v>62.400000000000063</v>
      </c>
      <c r="B92" s="29">
        <f t="shared" si="1"/>
        <v>2.7995135999999996</v>
      </c>
    </row>
    <row r="93" spans="1:2" ht="18" customHeight="1" x14ac:dyDescent="0.25">
      <c r="A93" s="28">
        <f t="shared" si="2"/>
        <v>63.600000000000065</v>
      </c>
      <c r="B93" s="29">
        <f t="shared" si="1"/>
        <v>2.7939055999999995</v>
      </c>
    </row>
    <row r="94" spans="1:2" ht="18" customHeight="1" x14ac:dyDescent="0.25">
      <c r="A94" s="28">
        <f t="shared" si="2"/>
        <v>64.800000000000068</v>
      </c>
      <c r="B94" s="29">
        <f t="shared" si="1"/>
        <v>2.7860543999999994</v>
      </c>
    </row>
    <row r="95" spans="1:2" ht="18" customHeight="1" x14ac:dyDescent="0.25">
      <c r="A95" s="28">
        <f t="shared" si="2"/>
        <v>66.000000000000071</v>
      </c>
      <c r="B95" s="29">
        <f t="shared" si="1"/>
        <v>2.7759599999999991</v>
      </c>
    </row>
    <row r="96" spans="1:2" ht="18" customHeight="1" x14ac:dyDescent="0.25">
      <c r="A96" s="28">
        <f t="shared" si="2"/>
        <v>67.200000000000074</v>
      </c>
      <c r="B96" s="29">
        <f t="shared" si="1"/>
        <v>2.7636223999999991</v>
      </c>
    </row>
    <row r="97" spans="1:2" ht="18" customHeight="1" x14ac:dyDescent="0.25">
      <c r="A97" s="28">
        <f t="shared" si="2"/>
        <v>68.400000000000077</v>
      </c>
      <c r="B97" s="29">
        <f t="shared" si="1"/>
        <v>2.7490415999999986</v>
      </c>
    </row>
    <row r="98" spans="1:2" ht="18" customHeight="1" x14ac:dyDescent="0.25">
      <c r="A98" s="28">
        <f t="shared" si="2"/>
        <v>69.60000000000008</v>
      </c>
      <c r="B98" s="29">
        <f t="shared" si="1"/>
        <v>2.7322175999999985</v>
      </c>
    </row>
    <row r="99" spans="1:2" ht="18" customHeight="1" x14ac:dyDescent="0.25">
      <c r="A99" s="28">
        <f t="shared" si="2"/>
        <v>70.800000000000082</v>
      </c>
      <c r="B99" s="29">
        <f t="shared" si="1"/>
        <v>2.7131503999999986</v>
      </c>
    </row>
    <row r="100" spans="1:2" ht="18" customHeight="1" x14ac:dyDescent="0.25">
      <c r="A100" s="28">
        <f t="shared" si="2"/>
        <v>72.000000000000085</v>
      </c>
      <c r="B100" s="29">
        <f t="shared" si="1"/>
        <v>2.6918399999999982</v>
      </c>
    </row>
    <row r="101" spans="1:2" ht="18" customHeight="1" x14ac:dyDescent="0.25">
      <c r="A101" s="28">
        <f t="shared" si="2"/>
        <v>73.200000000000088</v>
      </c>
      <c r="B101" s="29">
        <f t="shared" si="1"/>
        <v>2.6682863999999982</v>
      </c>
    </row>
    <row r="102" spans="1:2" ht="18" customHeight="1" x14ac:dyDescent="0.25">
      <c r="A102" s="28">
        <f t="shared" si="2"/>
        <v>74.400000000000091</v>
      </c>
      <c r="B102" s="29">
        <f t="shared" si="1"/>
        <v>2.642489599999998</v>
      </c>
    </row>
    <row r="103" spans="1:2" ht="18" customHeight="1" x14ac:dyDescent="0.25">
      <c r="A103" s="28">
        <f t="shared" si="2"/>
        <v>75.600000000000094</v>
      </c>
      <c r="B103" s="29">
        <f t="shared" si="1"/>
        <v>2.6144495999999977</v>
      </c>
    </row>
    <row r="104" spans="1:2" ht="18" customHeight="1" x14ac:dyDescent="0.25">
      <c r="A104" s="28">
        <f t="shared" si="2"/>
        <v>76.800000000000097</v>
      </c>
      <c r="B104" s="29">
        <f t="shared" si="1"/>
        <v>2.5841663999999973</v>
      </c>
    </row>
    <row r="105" spans="1:2" ht="18" customHeight="1" x14ac:dyDescent="0.25">
      <c r="A105" s="28">
        <f t="shared" ref="A105:A140" si="3">$C$8/100+A104</f>
        <v>78.000000000000099</v>
      </c>
      <c r="B105" s="29">
        <f t="shared" ref="B105:B140" si="4">$C$7-(A105-$C$8/2)^2/($C$11/$C$10)/2</f>
        <v>2.5516399999999972</v>
      </c>
    </row>
    <row r="106" spans="1:2" ht="18" customHeight="1" x14ac:dyDescent="0.25">
      <c r="A106" s="28">
        <f t="shared" si="3"/>
        <v>79.200000000000102</v>
      </c>
      <c r="B106" s="29">
        <f t="shared" si="4"/>
        <v>2.5168703999999966</v>
      </c>
    </row>
    <row r="107" spans="1:2" ht="18" customHeight="1" x14ac:dyDescent="0.25">
      <c r="A107" s="28">
        <f t="shared" si="3"/>
        <v>80.400000000000105</v>
      </c>
      <c r="B107" s="29">
        <f t="shared" si="4"/>
        <v>2.4798575999999963</v>
      </c>
    </row>
    <row r="108" spans="1:2" ht="18" customHeight="1" x14ac:dyDescent="0.25">
      <c r="A108" s="28">
        <f t="shared" si="3"/>
        <v>81.600000000000108</v>
      </c>
      <c r="B108" s="29">
        <f t="shared" si="4"/>
        <v>2.4406015999999964</v>
      </c>
    </row>
    <row r="109" spans="1:2" ht="18" customHeight="1" x14ac:dyDescent="0.25">
      <c r="A109" s="28">
        <f t="shared" si="3"/>
        <v>82.800000000000111</v>
      </c>
      <c r="B109" s="29">
        <f t="shared" si="4"/>
        <v>2.3991023999999959</v>
      </c>
    </row>
    <row r="110" spans="1:2" ht="18" customHeight="1" x14ac:dyDescent="0.25">
      <c r="A110" s="28">
        <f t="shared" si="3"/>
        <v>84.000000000000114</v>
      </c>
      <c r="B110" s="29">
        <f t="shared" si="4"/>
        <v>2.3553599999999957</v>
      </c>
    </row>
    <row r="111" spans="1:2" ht="18" customHeight="1" x14ac:dyDescent="0.25">
      <c r="A111" s="28">
        <f t="shared" si="3"/>
        <v>85.200000000000117</v>
      </c>
      <c r="B111" s="29">
        <f t="shared" si="4"/>
        <v>2.3093743999999954</v>
      </c>
    </row>
    <row r="112" spans="1:2" ht="18" customHeight="1" x14ac:dyDescent="0.25">
      <c r="A112" s="28">
        <f t="shared" si="3"/>
        <v>86.400000000000119</v>
      </c>
      <c r="B112" s="29">
        <f t="shared" si="4"/>
        <v>2.261145599999995</v>
      </c>
    </row>
    <row r="113" spans="1:2" ht="18" customHeight="1" x14ac:dyDescent="0.25">
      <c r="A113" s="28">
        <f t="shared" si="3"/>
        <v>87.600000000000122</v>
      </c>
      <c r="B113" s="29">
        <f t="shared" si="4"/>
        <v>2.2106735999999945</v>
      </c>
    </row>
    <row r="114" spans="1:2" ht="18" customHeight="1" x14ac:dyDescent="0.25">
      <c r="A114" s="28">
        <f t="shared" si="3"/>
        <v>88.800000000000125</v>
      </c>
      <c r="B114" s="29">
        <f t="shared" si="4"/>
        <v>2.1579583999999943</v>
      </c>
    </row>
    <row r="115" spans="1:2" ht="18" customHeight="1" x14ac:dyDescent="0.25">
      <c r="A115" s="28">
        <f t="shared" si="3"/>
        <v>90.000000000000128</v>
      </c>
      <c r="B115" s="29">
        <f t="shared" si="4"/>
        <v>2.102999999999994</v>
      </c>
    </row>
    <row r="116" spans="1:2" ht="18" customHeight="1" x14ac:dyDescent="0.25">
      <c r="A116" s="28">
        <f t="shared" si="3"/>
        <v>91.200000000000131</v>
      </c>
      <c r="B116" s="29">
        <f t="shared" si="4"/>
        <v>2.0457983999999936</v>
      </c>
    </row>
    <row r="117" spans="1:2" ht="18" customHeight="1" x14ac:dyDescent="0.25">
      <c r="A117" s="28">
        <f t="shared" si="3"/>
        <v>92.400000000000134</v>
      </c>
      <c r="B117" s="29">
        <f t="shared" si="4"/>
        <v>1.9863535999999933</v>
      </c>
    </row>
    <row r="118" spans="1:2" ht="18" customHeight="1" x14ac:dyDescent="0.25">
      <c r="A118" s="28">
        <f t="shared" si="3"/>
        <v>93.600000000000136</v>
      </c>
      <c r="B118" s="29">
        <f t="shared" si="4"/>
        <v>1.9246655999999929</v>
      </c>
    </row>
    <row r="119" spans="1:2" ht="18" customHeight="1" x14ac:dyDescent="0.25">
      <c r="A119" s="28">
        <f t="shared" si="3"/>
        <v>94.800000000000139</v>
      </c>
      <c r="B119" s="29">
        <f t="shared" si="4"/>
        <v>1.8607343999999926</v>
      </c>
    </row>
    <row r="120" spans="1:2" ht="18" customHeight="1" x14ac:dyDescent="0.25">
      <c r="A120" s="28">
        <f t="shared" si="3"/>
        <v>96.000000000000142</v>
      </c>
      <c r="B120" s="29">
        <f t="shared" si="4"/>
        <v>1.7945599999999922</v>
      </c>
    </row>
    <row r="121" spans="1:2" ht="18" customHeight="1" x14ac:dyDescent="0.25">
      <c r="A121" s="28">
        <f t="shared" si="3"/>
        <v>97.200000000000145</v>
      </c>
      <c r="B121" s="29">
        <f t="shared" si="4"/>
        <v>1.7261423999999916</v>
      </c>
    </row>
    <row r="122" spans="1:2" ht="18" customHeight="1" x14ac:dyDescent="0.25">
      <c r="A122" s="28">
        <f t="shared" si="3"/>
        <v>98.400000000000148</v>
      </c>
      <c r="B122" s="29">
        <f t="shared" si="4"/>
        <v>1.6554815999999912</v>
      </c>
    </row>
    <row r="123" spans="1:2" ht="18" customHeight="1" x14ac:dyDescent="0.25">
      <c r="A123" s="28">
        <f t="shared" si="3"/>
        <v>99.600000000000151</v>
      </c>
      <c r="B123" s="29">
        <f t="shared" si="4"/>
        <v>1.5825775999999907</v>
      </c>
    </row>
    <row r="124" spans="1:2" ht="18" customHeight="1" x14ac:dyDescent="0.25">
      <c r="A124" s="28">
        <f t="shared" si="3"/>
        <v>100.80000000000015</v>
      </c>
      <c r="B124" s="29">
        <f t="shared" si="4"/>
        <v>1.5074303999999903</v>
      </c>
    </row>
    <row r="125" spans="1:2" ht="18" customHeight="1" x14ac:dyDescent="0.25">
      <c r="A125" s="28">
        <f t="shared" si="3"/>
        <v>102.00000000000016</v>
      </c>
      <c r="B125" s="29">
        <f t="shared" si="4"/>
        <v>1.4300399999999898</v>
      </c>
    </row>
    <row r="126" spans="1:2" ht="18" customHeight="1" x14ac:dyDescent="0.25">
      <c r="A126" s="28">
        <f t="shared" si="3"/>
        <v>103.20000000000016</v>
      </c>
      <c r="B126" s="29">
        <f t="shared" si="4"/>
        <v>1.3504063999999896</v>
      </c>
    </row>
    <row r="127" spans="1:2" ht="18" customHeight="1" x14ac:dyDescent="0.25">
      <c r="A127" s="28">
        <f t="shared" si="3"/>
        <v>104.40000000000016</v>
      </c>
      <c r="B127" s="29">
        <f t="shared" si="4"/>
        <v>1.2685295999999888</v>
      </c>
    </row>
    <row r="128" spans="1:2" ht="18" customHeight="1" x14ac:dyDescent="0.25">
      <c r="A128" s="28">
        <f t="shared" si="3"/>
        <v>105.60000000000016</v>
      </c>
      <c r="B128" s="29">
        <f t="shared" si="4"/>
        <v>1.1844095999999884</v>
      </c>
    </row>
    <row r="129" spans="1:2" ht="18" customHeight="1" x14ac:dyDescent="0.25">
      <c r="A129" s="28">
        <f t="shared" si="3"/>
        <v>106.80000000000017</v>
      </c>
      <c r="B129" s="29">
        <f t="shared" si="4"/>
        <v>1.0980463999999879</v>
      </c>
    </row>
    <row r="130" spans="1:2" ht="18" customHeight="1" x14ac:dyDescent="0.25">
      <c r="A130" s="28">
        <f t="shared" si="3"/>
        <v>108.00000000000017</v>
      </c>
      <c r="B130" s="29">
        <f t="shared" si="4"/>
        <v>1.0094399999999875</v>
      </c>
    </row>
    <row r="131" spans="1:2" ht="18" customHeight="1" x14ac:dyDescent="0.25">
      <c r="A131" s="28">
        <f t="shared" si="3"/>
        <v>109.20000000000017</v>
      </c>
      <c r="B131" s="29">
        <f t="shared" si="4"/>
        <v>0.91859039999998693</v>
      </c>
    </row>
    <row r="132" spans="1:2" ht="18" customHeight="1" x14ac:dyDescent="0.25">
      <c r="A132" s="28">
        <f t="shared" si="3"/>
        <v>110.40000000000018</v>
      </c>
      <c r="B132" s="29">
        <f t="shared" si="4"/>
        <v>0.82549759999998651</v>
      </c>
    </row>
    <row r="133" spans="1:2" ht="18" customHeight="1" x14ac:dyDescent="0.25">
      <c r="A133" s="28">
        <f t="shared" si="3"/>
        <v>111.60000000000018</v>
      </c>
      <c r="B133" s="29">
        <f t="shared" si="4"/>
        <v>0.73016159999998598</v>
      </c>
    </row>
    <row r="134" spans="1:2" ht="18" customHeight="1" x14ac:dyDescent="0.25">
      <c r="A134" s="28">
        <f t="shared" si="3"/>
        <v>112.80000000000018</v>
      </c>
      <c r="B134" s="29">
        <f t="shared" si="4"/>
        <v>0.63258239999998533</v>
      </c>
    </row>
    <row r="135" spans="1:2" ht="18" customHeight="1" x14ac:dyDescent="0.25">
      <c r="A135" s="28">
        <f t="shared" si="3"/>
        <v>114.00000000000018</v>
      </c>
      <c r="B135" s="29">
        <f t="shared" si="4"/>
        <v>0.53275999999998458</v>
      </c>
    </row>
    <row r="136" spans="1:2" ht="18" customHeight="1" x14ac:dyDescent="0.25">
      <c r="A136" s="28">
        <f t="shared" si="3"/>
        <v>115.20000000000019</v>
      </c>
      <c r="B136" s="29">
        <f t="shared" si="4"/>
        <v>0.43069439999998416</v>
      </c>
    </row>
    <row r="137" spans="1:2" ht="18" customHeight="1" x14ac:dyDescent="0.25">
      <c r="A137" s="28">
        <f t="shared" si="3"/>
        <v>116.40000000000019</v>
      </c>
      <c r="B137" s="29">
        <f t="shared" si="4"/>
        <v>0.32638559999998362</v>
      </c>
    </row>
    <row r="138" spans="1:2" ht="18" customHeight="1" x14ac:dyDescent="0.25">
      <c r="A138" s="28">
        <f t="shared" si="3"/>
        <v>117.60000000000019</v>
      </c>
      <c r="B138" s="29">
        <f t="shared" si="4"/>
        <v>0.21983359999998298</v>
      </c>
    </row>
    <row r="139" spans="1:2" ht="18" customHeight="1" x14ac:dyDescent="0.25">
      <c r="A139" s="28">
        <f t="shared" si="3"/>
        <v>118.8000000000002</v>
      </c>
      <c r="B139" s="29">
        <f t="shared" si="4"/>
        <v>0.11103839999998222</v>
      </c>
    </row>
    <row r="140" spans="1:2" ht="18" customHeight="1" x14ac:dyDescent="0.25">
      <c r="A140" s="28">
        <f t="shared" si="3"/>
        <v>120.0000000000002</v>
      </c>
      <c r="B140" s="29">
        <f t="shared" si="4"/>
        <v>-1.8207657603852567E-14</v>
      </c>
    </row>
  </sheetData>
  <mergeCells count="3">
    <mergeCell ref="A18:A19"/>
    <mergeCell ref="A24:A25"/>
    <mergeCell ref="A29:A30"/>
  </mergeCells>
  <pageMargins left="0.51181102362204722" right="0.51181102362204722" top="0.94488188976377963" bottom="0.94488188976377963" header="0.39370078740157483" footer="0.39370078740157483"/>
  <pageSetup paperSize="9" orientation="portrait" r:id="rId1"/>
  <headerFooter>
    <oddHeader>&amp;L&amp;G&amp;C&amp;D&amp;RPage &amp;P of &amp;N</oddHeader>
    <oddFooter>&amp;LDesigner: &amp;R&amp;Z&amp;F</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42" r:id="rId5" name="Scroll Bar 18">
              <controlPr defaultSize="0" autoPict="0">
                <anchor moveWithCells="1">
                  <from>
                    <xdr:col>8</xdr:col>
                    <xdr:colOff>266700</xdr:colOff>
                    <xdr:row>25</xdr:row>
                    <xdr:rowOff>228600</xdr:rowOff>
                  </from>
                  <to>
                    <xdr:col>26</xdr:col>
                    <xdr:colOff>390525</xdr:colOff>
                    <xdr:row>27</xdr:row>
                    <xdr:rowOff>114300</xdr:rowOff>
                  </to>
                </anchor>
              </controlPr>
            </control>
          </mc:Choice>
        </mc:AlternateContent>
        <mc:AlternateContent xmlns:mc="http://schemas.openxmlformats.org/markup-compatibility/2006">
          <mc:Choice Requires="x14">
            <control shapeId="1041" r:id="rId6" name="Scroll Bar 17">
              <controlPr defaultSize="0" autoPict="0">
                <anchor moveWithCells="1">
                  <from>
                    <xdr:col>7</xdr:col>
                    <xdr:colOff>571500</xdr:colOff>
                    <xdr:row>4</xdr:row>
                    <xdr:rowOff>28575</xdr:rowOff>
                  </from>
                  <to>
                    <xdr:col>8</xdr:col>
                    <xdr:colOff>0</xdr:colOff>
                    <xdr:row>26</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3F5E97D-2A2F-42F2-8CA4-9CAC39FDB07F}">
          <x14:formula1>
            <xm:f>Tables!$A$5:$A$19</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24"/>
  <sheetViews>
    <sheetView zoomScale="75" zoomScaleNormal="75" workbookViewId="0">
      <selection activeCell="D14" sqref="D14"/>
    </sheetView>
  </sheetViews>
  <sheetFormatPr defaultColWidth="9.5703125" defaultRowHeight="15" x14ac:dyDescent="0.25"/>
  <cols>
    <col min="2" max="2" width="16.7109375" customWidth="1"/>
    <col min="3" max="3" width="12.7109375" customWidth="1"/>
    <col min="4" max="4" width="16.7109375" customWidth="1"/>
    <col min="5" max="5" width="12.7109375" customWidth="1"/>
    <col min="6" max="6" width="66.7109375" customWidth="1"/>
  </cols>
  <sheetData>
    <row r="1" spans="1:6" s="2" customFormat="1" ht="30" x14ac:dyDescent="0.25">
      <c r="A1" s="7" t="s">
        <v>0</v>
      </c>
      <c r="B1" s="7" t="s">
        <v>7</v>
      </c>
      <c r="C1" s="7" t="s">
        <v>1</v>
      </c>
      <c r="D1" s="7" t="s">
        <v>8</v>
      </c>
      <c r="E1" s="7" t="s">
        <v>2</v>
      </c>
      <c r="F1" s="7" t="s">
        <v>10</v>
      </c>
    </row>
    <row r="2" spans="1:6" x14ac:dyDescent="0.25">
      <c r="A2" s="3" t="s">
        <v>3</v>
      </c>
      <c r="B2" s="3" t="s">
        <v>60</v>
      </c>
      <c r="C2" s="21">
        <v>44738</v>
      </c>
      <c r="D2" s="3"/>
      <c r="E2" s="4"/>
      <c r="F2" s="22"/>
    </row>
    <row r="3" spans="1:6" x14ac:dyDescent="0.25">
      <c r="A3" s="3" t="s">
        <v>4</v>
      </c>
      <c r="B3" s="3"/>
      <c r="C3" s="3"/>
      <c r="D3" s="3"/>
      <c r="E3" s="3"/>
      <c r="F3" s="22"/>
    </row>
    <row r="4" spans="1:6" x14ac:dyDescent="0.25">
      <c r="A4" s="3" t="s">
        <v>5</v>
      </c>
      <c r="B4" s="3"/>
      <c r="C4" s="3"/>
      <c r="D4" s="3"/>
      <c r="E4" s="3"/>
      <c r="F4" s="22"/>
    </row>
    <row r="5" spans="1:6" x14ac:dyDescent="0.25">
      <c r="A5" s="1"/>
    </row>
    <row r="6" spans="1:6" x14ac:dyDescent="0.25">
      <c r="A6" s="6" t="s">
        <v>6</v>
      </c>
    </row>
    <row r="7" spans="1:6" ht="60" customHeight="1" x14ac:dyDescent="0.25">
      <c r="A7" s="41" t="s">
        <v>97</v>
      </c>
      <c r="B7" s="41"/>
      <c r="C7" s="41"/>
      <c r="D7" s="41"/>
      <c r="E7" s="41"/>
      <c r="F7" s="41"/>
    </row>
    <row r="10" spans="1:6" x14ac:dyDescent="0.25">
      <c r="A10" s="5" t="s">
        <v>11</v>
      </c>
    </row>
    <row r="14" spans="1:6" x14ac:dyDescent="0.25">
      <c r="A14" s="5" t="s">
        <v>9</v>
      </c>
    </row>
    <row r="15" spans="1:6" x14ac:dyDescent="0.25">
      <c r="A15" t="s">
        <v>18</v>
      </c>
    </row>
    <row r="18" spans="1:6" x14ac:dyDescent="0.25">
      <c r="A18" s="5" t="s">
        <v>16</v>
      </c>
    </row>
    <row r="19" spans="1:6" x14ac:dyDescent="0.25">
      <c r="A19" s="8" t="s">
        <v>12</v>
      </c>
      <c r="B19" s="8"/>
      <c r="C19" s="8"/>
      <c r="D19" s="8"/>
      <c r="E19" s="8"/>
      <c r="F19" s="8"/>
    </row>
    <row r="20" spans="1:6" x14ac:dyDescent="0.25">
      <c r="A20" s="12" t="s">
        <v>17</v>
      </c>
      <c r="B20" s="12"/>
      <c r="C20" s="12"/>
      <c r="D20" s="12"/>
      <c r="E20" s="12"/>
      <c r="F20" s="12"/>
    </row>
    <row r="21" spans="1:6" x14ac:dyDescent="0.25">
      <c r="A21" s="13" t="s">
        <v>19</v>
      </c>
      <c r="B21" s="13"/>
      <c r="C21" s="13"/>
      <c r="D21" s="13"/>
      <c r="E21" s="13"/>
      <c r="F21" s="13"/>
    </row>
    <row r="22" spans="1:6" x14ac:dyDescent="0.25">
      <c r="A22" s="9" t="s">
        <v>13</v>
      </c>
      <c r="B22" s="9"/>
      <c r="C22" s="9"/>
      <c r="D22" s="9"/>
      <c r="E22" s="9"/>
      <c r="F22" s="9"/>
    </row>
    <row r="23" spans="1:6" x14ac:dyDescent="0.25">
      <c r="A23" s="10" t="s">
        <v>14</v>
      </c>
      <c r="B23" s="10"/>
      <c r="C23" s="10"/>
      <c r="D23" s="10"/>
      <c r="E23" s="10"/>
      <c r="F23" s="10"/>
    </row>
    <row r="24" spans="1:6" x14ac:dyDescent="0.25">
      <c r="A24" s="11" t="s">
        <v>15</v>
      </c>
      <c r="B24" s="11"/>
      <c r="C24" s="11"/>
      <c r="D24" s="11"/>
      <c r="E24" s="11"/>
      <c r="F24" s="11"/>
    </row>
  </sheetData>
  <mergeCells count="1">
    <mergeCell ref="A7:F7"/>
  </mergeCells>
  <pageMargins left="0.51181102362204722" right="0.51181102362204722" top="0.94488188976377963" bottom="0.94488188976377963" header="0.39370078740157483" footer="0.39370078740157483"/>
  <pageSetup paperSize="9" orientation="landscape" r:id="rId1"/>
  <headerFooter>
    <oddHeader>&amp;L&amp;G&amp;C&amp;D&amp;RPage &amp;P of &amp;N</oddHeader>
    <oddFooter>&amp;LDesigner: &amp;R&amp;Z&amp;F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9"/>
  <sheetViews>
    <sheetView zoomScale="75" zoomScaleNormal="75" workbookViewId="0">
      <selection activeCell="F29" sqref="F29"/>
    </sheetView>
  </sheetViews>
  <sheetFormatPr defaultRowHeight="15" x14ac:dyDescent="0.25"/>
  <cols>
    <col min="1" max="7" width="16" customWidth="1"/>
    <col min="8" max="8" width="11" customWidth="1"/>
    <col min="9" max="9" width="15.42578125" bestFit="1" customWidth="1"/>
    <col min="10" max="10" width="12.28515625" bestFit="1" customWidth="1"/>
  </cols>
  <sheetData>
    <row r="1" spans="1:10" x14ac:dyDescent="0.25">
      <c r="A1" s="34" t="s">
        <v>61</v>
      </c>
    </row>
    <row r="3" spans="1:10" ht="30" x14ac:dyDescent="0.25">
      <c r="A3" s="23" t="s">
        <v>39</v>
      </c>
      <c r="B3" s="23" t="s">
        <v>21</v>
      </c>
      <c r="C3" s="23" t="s">
        <v>22</v>
      </c>
      <c r="D3" s="23" t="s">
        <v>20</v>
      </c>
      <c r="E3" s="23" t="s">
        <v>23</v>
      </c>
      <c r="F3" s="23" t="s">
        <v>24</v>
      </c>
      <c r="G3" s="23" t="s">
        <v>38</v>
      </c>
      <c r="H3" s="23" t="s">
        <v>62</v>
      </c>
      <c r="I3" s="42" t="s">
        <v>70</v>
      </c>
      <c r="J3" s="42" t="s">
        <v>72</v>
      </c>
    </row>
    <row r="4" spans="1:10" x14ac:dyDescent="0.25">
      <c r="A4" s="24" t="s">
        <v>40</v>
      </c>
      <c r="B4" s="24" t="s">
        <v>36</v>
      </c>
      <c r="C4" s="24" t="s">
        <v>26</v>
      </c>
      <c r="D4" s="24" t="s">
        <v>25</v>
      </c>
      <c r="E4" s="24" t="s">
        <v>37</v>
      </c>
      <c r="F4" s="24" t="s">
        <v>28</v>
      </c>
      <c r="G4" s="24" t="s">
        <v>27</v>
      </c>
      <c r="H4" s="24" t="s">
        <v>65</v>
      </c>
      <c r="I4" s="43"/>
      <c r="J4" s="43"/>
    </row>
    <row r="5" spans="1:10" x14ac:dyDescent="0.25">
      <c r="A5" s="24" t="s">
        <v>29</v>
      </c>
      <c r="B5" s="24">
        <v>34.36</v>
      </c>
      <c r="C5" s="24">
        <v>94.3</v>
      </c>
      <c r="D5" s="24">
        <v>7.5</v>
      </c>
      <c r="E5" s="24">
        <v>59</v>
      </c>
      <c r="F5" s="24">
        <v>2.3E-5</v>
      </c>
      <c r="G5" s="24">
        <v>8.18</v>
      </c>
      <c r="H5" s="24" t="s">
        <v>64</v>
      </c>
      <c r="I5" s="24" t="s">
        <v>71</v>
      </c>
      <c r="J5" s="24" t="s">
        <v>73</v>
      </c>
    </row>
    <row r="6" spans="1:10" x14ac:dyDescent="0.25">
      <c r="A6" s="24" t="s">
        <v>30</v>
      </c>
      <c r="B6" s="24">
        <v>49.48</v>
      </c>
      <c r="C6" s="25">
        <v>134.96432212028543</v>
      </c>
      <c r="D6" s="24">
        <v>9</v>
      </c>
      <c r="E6" s="24">
        <v>59</v>
      </c>
      <c r="F6" s="24">
        <v>2.3E-5</v>
      </c>
      <c r="G6" s="24">
        <v>11.8</v>
      </c>
      <c r="H6" s="24" t="s">
        <v>63</v>
      </c>
      <c r="I6" s="24" t="s">
        <v>71</v>
      </c>
      <c r="J6" s="24" t="s">
        <v>73</v>
      </c>
    </row>
    <row r="7" spans="1:10" x14ac:dyDescent="0.25">
      <c r="A7" s="24" t="s">
        <v>31</v>
      </c>
      <c r="B7" s="24">
        <v>77.31</v>
      </c>
      <c r="C7" s="24">
        <v>211</v>
      </c>
      <c r="D7" s="24">
        <v>11.3</v>
      </c>
      <c r="E7" s="24">
        <v>59</v>
      </c>
      <c r="F7" s="24">
        <v>2.3E-5</v>
      </c>
      <c r="G7" s="24">
        <v>17.600000000000001</v>
      </c>
      <c r="H7" s="24" t="s">
        <v>82</v>
      </c>
      <c r="I7" s="24" t="s">
        <v>71</v>
      </c>
      <c r="J7" s="24" t="s">
        <v>73</v>
      </c>
    </row>
    <row r="8" spans="1:10" x14ac:dyDescent="0.25">
      <c r="A8" s="24" t="s">
        <v>32</v>
      </c>
      <c r="B8" s="24">
        <v>124</v>
      </c>
      <c r="C8" s="24">
        <v>339</v>
      </c>
      <c r="D8" s="24">
        <v>14.3</v>
      </c>
      <c r="E8" s="24">
        <v>59</v>
      </c>
      <c r="F8" s="24">
        <v>2.3E-5</v>
      </c>
      <c r="G8" s="24">
        <v>27.1</v>
      </c>
      <c r="H8" s="24" t="s">
        <v>66</v>
      </c>
      <c r="I8" s="24" t="s">
        <v>71</v>
      </c>
      <c r="J8" s="24" t="s">
        <v>73</v>
      </c>
    </row>
    <row r="9" spans="1:10" x14ac:dyDescent="0.25">
      <c r="A9" s="24" t="s">
        <v>33</v>
      </c>
      <c r="B9" s="24">
        <v>209.8</v>
      </c>
      <c r="C9" s="24">
        <v>576</v>
      </c>
      <c r="D9" s="24">
        <v>18.8</v>
      </c>
      <c r="E9" s="24">
        <v>56</v>
      </c>
      <c r="F9" s="24">
        <v>2.3E-5</v>
      </c>
      <c r="G9" s="24">
        <v>47.8</v>
      </c>
      <c r="H9" s="24" t="s">
        <v>67</v>
      </c>
      <c r="I9" s="24" t="s">
        <v>71</v>
      </c>
      <c r="J9" s="24" t="s">
        <v>73</v>
      </c>
    </row>
    <row r="10" spans="1:10" x14ac:dyDescent="0.25">
      <c r="A10" s="24" t="s">
        <v>34</v>
      </c>
      <c r="B10" s="24">
        <v>262</v>
      </c>
      <c r="C10" s="24">
        <v>720</v>
      </c>
      <c r="D10" s="24">
        <v>21</v>
      </c>
      <c r="E10" s="24">
        <v>56</v>
      </c>
      <c r="F10" s="24">
        <v>2.3E-5</v>
      </c>
      <c r="G10" s="24">
        <v>62.2</v>
      </c>
      <c r="H10" s="24" t="s">
        <v>68</v>
      </c>
      <c r="I10" s="24" t="s">
        <v>71</v>
      </c>
      <c r="J10" s="24" t="s">
        <v>73</v>
      </c>
    </row>
    <row r="11" spans="1:10" x14ac:dyDescent="0.25">
      <c r="A11" s="24" t="s">
        <v>35</v>
      </c>
      <c r="B11" s="24">
        <v>337</v>
      </c>
      <c r="C11" s="24">
        <v>930</v>
      </c>
      <c r="D11" s="24">
        <v>23.8</v>
      </c>
      <c r="E11" s="24">
        <v>56</v>
      </c>
      <c r="F11" s="24">
        <v>2.3E-5</v>
      </c>
      <c r="G11" s="24">
        <v>73.599999999999994</v>
      </c>
      <c r="H11" s="24" t="s">
        <v>69</v>
      </c>
      <c r="I11" s="24" t="s">
        <v>71</v>
      </c>
      <c r="J11" s="24" t="s">
        <v>73</v>
      </c>
    </row>
    <row r="12" spans="1:10" x14ac:dyDescent="0.25">
      <c r="A12" s="24" t="s">
        <v>74</v>
      </c>
      <c r="B12" s="24">
        <v>77.3</v>
      </c>
      <c r="C12" s="24">
        <v>212</v>
      </c>
      <c r="D12" s="24">
        <v>11.3</v>
      </c>
      <c r="E12" s="24">
        <v>56</v>
      </c>
      <c r="F12" s="24">
        <v>2.3E-5</v>
      </c>
      <c r="G12" s="24">
        <v>11.8</v>
      </c>
      <c r="H12" s="24" t="s">
        <v>82</v>
      </c>
      <c r="I12" s="24" t="s">
        <v>76</v>
      </c>
      <c r="J12" s="24" t="s">
        <v>73</v>
      </c>
    </row>
    <row r="13" spans="1:10" x14ac:dyDescent="0.25">
      <c r="A13" s="24" t="s">
        <v>75</v>
      </c>
      <c r="B13" s="24">
        <v>77.3</v>
      </c>
      <c r="C13" s="24">
        <v>268</v>
      </c>
      <c r="D13" s="24">
        <v>11.3</v>
      </c>
      <c r="E13" s="24">
        <v>83</v>
      </c>
      <c r="F13" s="24">
        <v>1.9300000000000002E-5</v>
      </c>
      <c r="G13" s="24">
        <v>22.8</v>
      </c>
      <c r="H13" s="24" t="s">
        <v>83</v>
      </c>
      <c r="I13" s="24" t="s">
        <v>77</v>
      </c>
      <c r="J13" s="24" t="s">
        <v>78</v>
      </c>
    </row>
    <row r="14" spans="1:10" x14ac:dyDescent="0.25">
      <c r="A14" s="24" t="s">
        <v>79</v>
      </c>
      <c r="B14" s="24">
        <v>77.3</v>
      </c>
      <c r="C14" s="24">
        <v>254</v>
      </c>
      <c r="D14" s="24">
        <v>11.3</v>
      </c>
      <c r="E14" s="24">
        <v>79</v>
      </c>
      <c r="F14" s="24">
        <v>2.0100000000000001E-5</v>
      </c>
      <c r="G14" s="24">
        <v>22.3</v>
      </c>
      <c r="H14" s="24" t="s">
        <v>83</v>
      </c>
      <c r="I14" s="24" t="s">
        <v>84</v>
      </c>
      <c r="J14" s="24" t="s">
        <v>78</v>
      </c>
    </row>
    <row r="15" spans="1:10" x14ac:dyDescent="0.25">
      <c r="A15" s="24" t="s">
        <v>80</v>
      </c>
      <c r="B15" s="24">
        <v>77.3</v>
      </c>
      <c r="C15" s="24">
        <v>268</v>
      </c>
      <c r="D15" s="24">
        <v>11.3</v>
      </c>
      <c r="E15" s="24">
        <v>83</v>
      </c>
      <c r="F15" s="24">
        <v>1.9300000000000002E-5</v>
      </c>
      <c r="G15" s="24">
        <v>27.9</v>
      </c>
      <c r="H15" s="24" t="s">
        <v>83</v>
      </c>
      <c r="I15" s="24" t="s">
        <v>86</v>
      </c>
      <c r="J15" s="24" t="s">
        <v>78</v>
      </c>
    </row>
    <row r="16" spans="1:10" x14ac:dyDescent="0.25">
      <c r="A16" s="24" t="s">
        <v>85</v>
      </c>
      <c r="B16" s="24">
        <v>77.3</v>
      </c>
      <c r="C16" s="24">
        <v>254</v>
      </c>
      <c r="D16" s="24">
        <v>11.3</v>
      </c>
      <c r="E16" s="24">
        <v>79</v>
      </c>
      <c r="F16" s="24">
        <v>2.0100000000000001E-5</v>
      </c>
      <c r="G16" s="24">
        <v>27.6</v>
      </c>
      <c r="H16" s="24" t="s">
        <v>83</v>
      </c>
      <c r="I16" s="24" t="s">
        <v>87</v>
      </c>
      <c r="J16" s="24" t="s">
        <v>78</v>
      </c>
    </row>
    <row r="17" spans="1:10" x14ac:dyDescent="0.25">
      <c r="A17" s="24" t="s">
        <v>81</v>
      </c>
      <c r="B17" s="24">
        <v>77.28</v>
      </c>
      <c r="C17" s="24">
        <v>696</v>
      </c>
      <c r="D17" s="24">
        <v>11.3</v>
      </c>
      <c r="E17" s="24">
        <v>120</v>
      </c>
      <c r="F17" s="24">
        <v>1.7E-5</v>
      </c>
      <c r="G17" s="24">
        <v>28.8</v>
      </c>
      <c r="H17" s="24" t="s">
        <v>82</v>
      </c>
      <c r="I17" s="24" t="s">
        <v>88</v>
      </c>
      <c r="J17" s="24" t="s">
        <v>89</v>
      </c>
    </row>
    <row r="18" spans="1:10" x14ac:dyDescent="0.25">
      <c r="A18" s="24" t="s">
        <v>90</v>
      </c>
      <c r="B18" s="24">
        <v>77.3</v>
      </c>
      <c r="C18" s="24">
        <v>609</v>
      </c>
      <c r="D18" s="24">
        <v>11.3</v>
      </c>
      <c r="E18" s="24">
        <v>187</v>
      </c>
      <c r="F18" s="24">
        <v>1.15E-5</v>
      </c>
      <c r="G18" s="24">
        <v>91.3</v>
      </c>
      <c r="H18" s="24" t="s">
        <v>82</v>
      </c>
      <c r="I18" s="24" t="s">
        <v>92</v>
      </c>
      <c r="J18" s="24" t="s">
        <v>94</v>
      </c>
    </row>
    <row r="19" spans="1:10" x14ac:dyDescent="0.25">
      <c r="A19" s="24" t="s">
        <v>91</v>
      </c>
      <c r="B19" s="24">
        <v>77.28</v>
      </c>
      <c r="C19" s="24">
        <v>515</v>
      </c>
      <c r="D19" s="24">
        <v>11.3</v>
      </c>
      <c r="E19" s="24">
        <v>157</v>
      </c>
      <c r="F19" s="24">
        <v>1.29E-5</v>
      </c>
      <c r="G19" s="24">
        <v>86.9</v>
      </c>
      <c r="H19" s="24" t="s">
        <v>82</v>
      </c>
      <c r="I19" s="24" t="s">
        <v>93</v>
      </c>
      <c r="J19" s="24" t="s">
        <v>95</v>
      </c>
    </row>
  </sheetData>
  <mergeCells count="2">
    <mergeCell ref="J3:J4"/>
    <mergeCell ref="I3:I4"/>
  </mergeCells>
  <pageMargins left="0.51181102362204722" right="0.51181102362204722" top="0.94488188976377963" bottom="0.94488188976377963" header="0.39370078740157483" footer="0.39370078740157483"/>
  <pageSetup paperSize="9" orientation="portrait" horizontalDpi="0" verticalDpi="0" r:id="rId1"/>
  <headerFooter>
    <oddHeader>&amp;C&amp;D&amp;RPage &amp;P of &amp;N</oddHeader>
    <oddFooter>&amp;LDesigner: &amp;R&amp;Z&amp;F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Tension</vt:lpstr>
      <vt:lpstr>Details</vt:lpstr>
      <vt:lpstr>Tables</vt:lpstr>
      <vt:lpstr>Tension!Print_Area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Rathbone</dc:creator>
  <cp:lastModifiedBy>Carl Rathbone</cp:lastModifiedBy>
  <cp:lastPrinted>2020-06-11T00:14:32Z</cp:lastPrinted>
  <dcterms:created xsi:type="dcterms:W3CDTF">2020-06-10T09:29:16Z</dcterms:created>
  <dcterms:modified xsi:type="dcterms:W3CDTF">2022-07-11T03:50:01Z</dcterms:modified>
</cp:coreProperties>
</file>